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co\Desktop\Mobile drive\home\Projects\Epidemiology\"/>
    </mc:Choice>
  </mc:AlternateContent>
  <xr:revisionPtr revIDLastSave="0" documentId="13_ncr:1_{1DE006F3-3A69-42F0-9673-E0F16BC25AAC}" xr6:coauthVersionLast="45" xr6:coauthVersionMax="45" xr10:uidLastSave="{00000000-0000-0000-0000-000000000000}"/>
  <bookViews>
    <workbookView xWindow="-108" yWindow="-108" windowWidth="23256" windowHeight="12576" activeTab="1" xr2:uid="{CD08A570-EF8E-4F28-BBB0-788F5D33873B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8" i="2" l="1"/>
  <c r="W38" i="2"/>
  <c r="Q38" i="2"/>
  <c r="R38" i="2"/>
  <c r="E38" i="2"/>
  <c r="D38" i="2"/>
  <c r="G38" i="2"/>
  <c r="AK67" i="2" l="1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B40" i="2" l="1" a="1"/>
  <c r="AB40" i="2" s="1"/>
  <c r="F37" i="2"/>
  <c r="AA30" i="2"/>
  <c r="X37" i="2"/>
  <c r="W37" i="2"/>
  <c r="Q37" i="2"/>
  <c r="R37" i="2"/>
  <c r="E37" i="2"/>
  <c r="D37" i="2"/>
  <c r="G37" i="2"/>
  <c r="AB46" i="2" l="1"/>
  <c r="AB44" i="2"/>
  <c r="AC45" i="2"/>
  <c r="AC43" i="2"/>
  <c r="AC41" i="2"/>
  <c r="AB45" i="2"/>
  <c r="AB43" i="2"/>
  <c r="AB41" i="2"/>
  <c r="AC46" i="2"/>
  <c r="AC44" i="2"/>
  <c r="AC42" i="2"/>
  <c r="AC40" i="2"/>
  <c r="AB42" i="2"/>
  <c r="F36" i="2"/>
  <c r="Q36" i="2"/>
  <c r="R36" i="2"/>
  <c r="X36" i="2"/>
  <c r="W36" i="2"/>
  <c r="E36" i="2"/>
  <c r="D36" i="2"/>
  <c r="G36" i="2"/>
  <c r="G35" i="2" l="1"/>
  <c r="H36" i="2" s="1"/>
  <c r="G34" i="2"/>
  <c r="G33" i="2"/>
  <c r="G32" i="2"/>
  <c r="H32" i="2" s="1"/>
  <c r="G31" i="2"/>
  <c r="G30" i="2"/>
  <c r="G29" i="2"/>
  <c r="G28" i="2"/>
  <c r="H28" i="2" s="1"/>
  <c r="G27" i="2"/>
  <c r="H27" i="2" s="1"/>
  <c r="G26" i="2"/>
  <c r="G25" i="2"/>
  <c r="G24" i="2"/>
  <c r="G23" i="2"/>
  <c r="H23" i="2" s="1"/>
  <c r="G22" i="2"/>
  <c r="G21" i="2"/>
  <c r="G20" i="2"/>
  <c r="H20" i="2" s="1"/>
  <c r="G19" i="2"/>
  <c r="H19" i="2" s="1"/>
  <c r="G18" i="2"/>
  <c r="G17" i="2"/>
  <c r="G16" i="2"/>
  <c r="G15" i="2"/>
  <c r="H15" i="2" s="1"/>
  <c r="G14" i="2"/>
  <c r="G13" i="2"/>
  <c r="G12" i="2"/>
  <c r="H12" i="2" s="1"/>
  <c r="G11" i="2"/>
  <c r="H11" i="2" s="1"/>
  <c r="G10" i="2"/>
  <c r="G9" i="2"/>
  <c r="G8" i="2"/>
  <c r="G7" i="2"/>
  <c r="F35" i="2"/>
  <c r="X35" i="2"/>
  <c r="W35" i="2"/>
  <c r="Q35" i="2"/>
  <c r="R35" i="2"/>
  <c r="E35" i="2"/>
  <c r="D35" i="2"/>
  <c r="H22" i="2" l="1"/>
  <c r="H30" i="2"/>
  <c r="H21" i="2"/>
  <c r="H31" i="2"/>
  <c r="H13" i="2"/>
  <c r="H24" i="2"/>
  <c r="H9" i="2"/>
  <c r="H17" i="2"/>
  <c r="H25" i="2"/>
  <c r="H33" i="2"/>
  <c r="H14" i="2"/>
  <c r="H16" i="2"/>
  <c r="H10" i="2"/>
  <c r="H18" i="2"/>
  <c r="H26" i="2"/>
  <c r="H34" i="2"/>
  <c r="H29" i="2"/>
  <c r="H8" i="2"/>
  <c r="H35" i="2"/>
  <c r="F34" i="2"/>
  <c r="Q34" i="2"/>
  <c r="R34" i="2"/>
  <c r="X34" i="2"/>
  <c r="W34" i="2"/>
  <c r="E34" i="2"/>
  <c r="D34" i="2"/>
  <c r="F33" i="2" l="1"/>
  <c r="Q33" i="2"/>
  <c r="R33" i="2"/>
  <c r="X33" i="2"/>
  <c r="W33" i="2"/>
  <c r="E33" i="2"/>
  <c r="D33" i="2"/>
  <c r="F32" i="2" l="1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32" i="2"/>
  <c r="Q32" i="2"/>
  <c r="P32" i="2"/>
  <c r="X32" i="2"/>
  <c r="W32" i="2"/>
  <c r="E32" i="2"/>
  <c r="D32" i="2"/>
  <c r="P27" i="1" l="1"/>
  <c r="P26" i="1"/>
  <c r="P25" i="1"/>
  <c r="P24" i="1"/>
  <c r="P23" i="1"/>
  <c r="P22" i="1"/>
  <c r="P21" i="1"/>
  <c r="P20" i="1"/>
  <c r="P19" i="1"/>
  <c r="P18" i="1"/>
  <c r="P17" i="1"/>
  <c r="O15" i="1"/>
  <c r="O14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</calcChain>
</file>

<file path=xl/sharedStrings.xml><?xml version="1.0" encoding="utf-8"?>
<sst xmlns="http://schemas.openxmlformats.org/spreadsheetml/2006/main" count="42" uniqueCount="33">
  <si>
    <t>Number of cases</t>
  </si>
  <si>
    <t>https://www.cdc.gov/coronavirus/2019-ncov/cases-updates/cases-in-us.html</t>
  </si>
  <si>
    <t>Total</t>
  </si>
  <si>
    <t>Exposure</t>
  </si>
  <si>
    <t>Tests</t>
  </si>
  <si>
    <t>Hospitalization</t>
  </si>
  <si>
    <t>Deaths</t>
  </si>
  <si>
    <t>Date</t>
  </si>
  <si>
    <t>Confirmed</t>
  </si>
  <si>
    <t>Change</t>
  </si>
  <si>
    <t>% change</t>
  </si>
  <si>
    <t>Presumptive</t>
  </si>
  <si>
    <t>CDC confirmed</t>
  </si>
  <si>
    <t>Biogen</t>
  </si>
  <si>
    <t>Local</t>
  </si>
  <si>
    <t>Travel</t>
  </si>
  <si>
    <t>Unknown</t>
  </si>
  <si>
    <t>Yes</t>
  </si>
  <si>
    <t>No</t>
  </si>
  <si>
    <t>...</t>
  </si>
  <si>
    <t>(+) rate</t>
  </si>
  <si>
    <t>Predicted</t>
  </si>
  <si>
    <t>Log</t>
  </si>
  <si>
    <t>a</t>
  </si>
  <si>
    <t>b</t>
  </si>
  <si>
    <t>d</t>
  </si>
  <si>
    <t>c</t>
  </si>
  <si>
    <t>https://www.aatbio.com/tools/four-parameter-logistic-4pl-curve-regression-online-calculator/</t>
  </si>
  <si>
    <t>minimum</t>
  </si>
  <si>
    <t>inflection</t>
  </si>
  <si>
    <t>maximum</t>
  </si>
  <si>
    <t>Hill's slope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</si>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</sst>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>
    <font>
      <sz val="11"/>
      <color theme="1"/>
      <name val="Calibri"/>
      <family val="2"/>
      <scheme val="minor"/>
    </font>
    <font>
      <b/>
      <sz val="8"/>
      <color rgb="FF000000"/>
      <name val="&amp;quot"/>
    </font>
    <font>
      <sz val="8"/>
      <color rgb="FF000000"/>
      <name val="&amp;quot"/>
    </font>
    <font>
      <b/>
      <sz val="9.9"/>
      <color theme="1"/>
      <name val="Calibri"/>
      <family val="2"/>
      <scheme val="minor"/>
    </font>
    <font>
      <sz val="9.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ck">
        <color rgb="FF888888"/>
      </left>
      <right/>
      <top/>
      <bottom/>
      <diagonal/>
    </border>
    <border>
      <left/>
      <right style="thick">
        <color rgb="FF888888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1" fontId="1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" fontId="4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" fontId="0" fillId="0" borderId="0" xfId="0" applyNumberFormat="1"/>
    <xf numFmtId="164" fontId="3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2.5428331875182269E-2"/>
          <c:w val="0.84000240594925635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2744422572178475"/>
                  <c:y val="1.3706620005832603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-0.36633311461067369"/>
                  <c:y val="-8.319626713327500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Sheet1!$B$7:$B$64</c:f>
              <c:numCache>
                <c:formatCode>0</c:formatCode>
                <c:ptCount val="5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</c:numCache>
            </c:numRef>
          </c:xVal>
          <c:yVal>
            <c:numRef>
              <c:f>Sheet1!$C$7:$C$64</c:f>
              <c:numCache>
                <c:formatCode>General</c:formatCode>
                <c:ptCount val="5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19</c:v>
                </c:pt>
                <c:pt idx="24">
                  <c:v>19</c:v>
                </c:pt>
                <c:pt idx="25">
                  <c:v>20</c:v>
                </c:pt>
                <c:pt idx="26">
                  <c:v>20</c:v>
                </c:pt>
                <c:pt idx="27">
                  <c:v>24</c:v>
                </c:pt>
                <c:pt idx="28">
                  <c:v>29</c:v>
                </c:pt>
                <c:pt idx="29">
                  <c:v>29</c:v>
                </c:pt>
                <c:pt idx="30">
                  <c:v>33</c:v>
                </c:pt>
                <c:pt idx="31">
                  <c:v>36</c:v>
                </c:pt>
                <c:pt idx="32">
                  <c:v>41</c:v>
                </c:pt>
                <c:pt idx="33">
                  <c:v>44</c:v>
                </c:pt>
                <c:pt idx="34">
                  <c:v>53</c:v>
                </c:pt>
                <c:pt idx="35">
                  <c:v>63</c:v>
                </c:pt>
                <c:pt idx="36">
                  <c:v>69</c:v>
                </c:pt>
                <c:pt idx="37">
                  <c:v>79</c:v>
                </c:pt>
                <c:pt idx="38">
                  <c:v>99</c:v>
                </c:pt>
                <c:pt idx="39">
                  <c:v>121</c:v>
                </c:pt>
                <c:pt idx="40">
                  <c:v>139</c:v>
                </c:pt>
                <c:pt idx="41">
                  <c:v>182</c:v>
                </c:pt>
                <c:pt idx="42">
                  <c:v>216</c:v>
                </c:pt>
                <c:pt idx="43">
                  <c:v>268</c:v>
                </c:pt>
                <c:pt idx="44">
                  <c:v>315</c:v>
                </c:pt>
                <c:pt idx="45">
                  <c:v>381</c:v>
                </c:pt>
                <c:pt idx="46">
                  <c:v>438</c:v>
                </c:pt>
                <c:pt idx="47">
                  <c:v>541</c:v>
                </c:pt>
                <c:pt idx="48">
                  <c:v>636</c:v>
                </c:pt>
                <c:pt idx="49">
                  <c:v>757</c:v>
                </c:pt>
                <c:pt idx="50">
                  <c:v>882</c:v>
                </c:pt>
                <c:pt idx="51">
                  <c:v>1001</c:v>
                </c:pt>
                <c:pt idx="52">
                  <c:v>1140</c:v>
                </c:pt>
                <c:pt idx="53">
                  <c:v>1260</c:v>
                </c:pt>
                <c:pt idx="54">
                  <c:v>1400</c:v>
                </c:pt>
                <c:pt idx="55">
                  <c:v>1594</c:v>
                </c:pt>
                <c:pt idx="56">
                  <c:v>1766</c:v>
                </c:pt>
                <c:pt idx="57">
                  <c:v>1940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51-4832-8695-260530E86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64200"/>
        <c:axId val="452566824"/>
      </c:scatterChart>
      <c:valAx>
        <c:axId val="452564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66824"/>
        <c:crosses val="autoZero"/>
        <c:crossBetween val="midCat"/>
      </c:valAx>
      <c:valAx>
        <c:axId val="45256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64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Massachusetts</a:t>
            </a:r>
            <a:r>
              <a:rPr lang="en-US" baseline="0"/>
              <a:t> COVID19 cases as of 4/5/20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 data from Mass DPH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Sheet2!$B$7:$B$38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</c:numCache>
            </c:numRef>
          </c:xVal>
          <c:yVal>
            <c:numRef>
              <c:f>Sheet2!$C$7:$C$38</c:f>
              <c:numCache>
                <c:formatCode>General</c:formatCode>
                <c:ptCount val="32"/>
                <c:pt idx="0">
                  <c:v>3</c:v>
                </c:pt>
                <c:pt idx="1">
                  <c:v>8</c:v>
                </c:pt>
                <c:pt idx="2">
                  <c:v>13</c:v>
                </c:pt>
                <c:pt idx="3">
                  <c:v>28</c:v>
                </c:pt>
                <c:pt idx="4">
                  <c:v>41</c:v>
                </c:pt>
                <c:pt idx="5">
                  <c:v>92</c:v>
                </c:pt>
                <c:pt idx="6">
                  <c:v>95</c:v>
                </c:pt>
                <c:pt idx="7">
                  <c:v>108</c:v>
                </c:pt>
                <c:pt idx="8">
                  <c:v>123</c:v>
                </c:pt>
                <c:pt idx="9">
                  <c:v>138</c:v>
                </c:pt>
                <c:pt idx="10">
                  <c:v>164</c:v>
                </c:pt>
                <c:pt idx="11">
                  <c:v>197</c:v>
                </c:pt>
                <c:pt idx="12">
                  <c:v>218</c:v>
                </c:pt>
                <c:pt idx="13">
                  <c:v>256</c:v>
                </c:pt>
                <c:pt idx="14">
                  <c:v>328</c:v>
                </c:pt>
                <c:pt idx="15">
                  <c:v>413</c:v>
                </c:pt>
                <c:pt idx="16">
                  <c:v>525</c:v>
                </c:pt>
                <c:pt idx="17">
                  <c:v>646</c:v>
                </c:pt>
                <c:pt idx="18">
                  <c:v>777</c:v>
                </c:pt>
                <c:pt idx="19">
                  <c:v>1159</c:v>
                </c:pt>
                <c:pt idx="20">
                  <c:v>1838</c:v>
                </c:pt>
                <c:pt idx="21">
                  <c:v>2417</c:v>
                </c:pt>
                <c:pt idx="22">
                  <c:v>3240</c:v>
                </c:pt>
                <c:pt idx="23">
                  <c:v>4257</c:v>
                </c:pt>
                <c:pt idx="24">
                  <c:v>4955</c:v>
                </c:pt>
                <c:pt idx="25">
                  <c:v>5752</c:v>
                </c:pt>
                <c:pt idx="26">
                  <c:v>6620</c:v>
                </c:pt>
                <c:pt idx="27">
                  <c:v>7738</c:v>
                </c:pt>
                <c:pt idx="28">
                  <c:v>8966</c:v>
                </c:pt>
                <c:pt idx="29">
                  <c:v>10402</c:v>
                </c:pt>
                <c:pt idx="30">
                  <c:v>11736</c:v>
                </c:pt>
                <c:pt idx="31">
                  <c:v>12500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2-48B2-BD5C-7942DEBC6984}"/>
            </c:ext>
          </c:extLst>
        </c:ser>
        <c:ser>
          <c:idx val="1"/>
          <c:order val="1"/>
          <c:tx>
            <c:v>4-parameter logistic regression</c:v>
          </c:tx>
          <c:spPr>
            <a:ln w="635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Sheet2!$AJ$7:$AJ$67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Sheet2!$AK$7:$AK$67</c:f>
              <c:numCache>
                <c:formatCode>0</c:formatCode>
                <c:ptCount val="61"/>
                <c:pt idx="0">
                  <c:v>0</c:v>
                </c:pt>
                <c:pt idx="1">
                  <c:v>3.2084771525227955E-5</c:v>
                </c:pt>
                <c:pt idx="2">
                  <c:v>2.0321859219915657E-3</c:v>
                </c:pt>
                <c:pt idx="3">
                  <c:v>2.3007489882963836E-2</c:v>
                </c:pt>
                <c:pt idx="4">
                  <c:v>0.12871395711615136</c:v>
                </c:pt>
                <c:pt idx="5">
                  <c:v>0.48935661638987576</c:v>
                </c:pt>
                <c:pt idx="6">
                  <c:v>1.4571608538169016</c:v>
                </c:pt>
                <c:pt idx="7">
                  <c:v>3.665587394717897</c:v>
                </c:pt>
                <c:pt idx="8">
                  <c:v>8.1497301850636052</c:v>
                </c:pt>
                <c:pt idx="9">
                  <c:v>16.486873213568273</c:v>
                </c:pt>
                <c:pt idx="10">
                  <c:v>30.955057845855169</c:v>
                </c:pt>
                <c:pt idx="11">
                  <c:v>54.70550720867427</c:v>
                </c:pt>
                <c:pt idx="12">
                  <c:v>91.941475718060872</c:v>
                </c:pt>
                <c:pt idx="13">
                  <c:v>148.09112346151056</c:v>
                </c:pt>
                <c:pt idx="14">
                  <c:v>229.95503261256351</c:v>
                </c:pt>
                <c:pt idx="15">
                  <c:v>345.7999744779151</c:v>
                </c:pt>
                <c:pt idx="16">
                  <c:v>505.36015849834877</c:v>
                </c:pt>
                <c:pt idx="17">
                  <c:v>719.69726317645507</c:v>
                </c:pt>
                <c:pt idx="18">
                  <c:v>1000.8645467222816</c:v>
                </c:pt>
                <c:pt idx="19">
                  <c:v>1361.3236544061924</c:v>
                </c:pt>
                <c:pt idx="20">
                  <c:v>1813.082117060663</c:v>
                </c:pt>
                <c:pt idx="21">
                  <c:v>2366.5610132601973</c:v>
                </c:pt>
                <c:pt idx="22">
                  <c:v>3029.2673054192169</c:v>
                </c:pt>
                <c:pt idx="23">
                  <c:v>3804.4258274429708</c:v>
                </c:pt>
                <c:pt idx="24">
                  <c:v>4689.8005923844685</c:v>
                </c:pt>
                <c:pt idx="25">
                  <c:v>5676.9719870287545</c:v>
                </c:pt>
                <c:pt idx="26">
                  <c:v>6751.3039872934623</c:v>
                </c:pt>
                <c:pt idx="27">
                  <c:v>7892.7209443952634</c:v>
                </c:pt>
                <c:pt idx="28">
                  <c:v>9077.23803487244</c:v>
                </c:pt>
                <c:pt idx="29">
                  <c:v>10279.007866608812</c:v>
                </c:pt>
                <c:pt idx="30">
                  <c:v>11472.524039647908</c:v>
                </c:pt>
                <c:pt idx="31">
                  <c:v>12634.605000619365</c:v>
                </c:pt>
                <c:pt idx="32">
                  <c:v>13745.868268949504</c:v>
                </c:pt>
                <c:pt idx="33">
                  <c:v>14791.55458691378</c:v>
                </c:pt>
                <c:pt idx="34">
                  <c:v>15761.715659044236</c:v>
                </c:pt>
                <c:pt idx="35">
                  <c:v>16650.891677274212</c:v>
                </c:pt>
                <c:pt idx="36">
                  <c:v>17457.456851411382</c:v>
                </c:pt>
                <c:pt idx="37">
                  <c:v>18182.809268537967</c:v>
                </c:pt>
                <c:pt idx="38">
                  <c:v>18830.545787713862</c:v>
                </c:pt>
                <c:pt idx="39">
                  <c:v>19405.714767507612</c:v>
                </c:pt>
                <c:pt idx="40">
                  <c:v>19914.19460727512</c:v>
                </c:pt>
                <c:pt idx="41">
                  <c:v>20362.212002953594</c:v>
                </c:pt>
                <c:pt idx="42">
                  <c:v>20755.99205514303</c:v>
                </c:pt>
                <c:pt idx="43">
                  <c:v>21101.521089692669</c:v>
                </c:pt>
                <c:pt idx="44">
                  <c:v>21404.399219965246</c:v>
                </c:pt>
                <c:pt idx="45">
                  <c:v>21669.760371777567</c:v>
                </c:pt>
                <c:pt idx="46">
                  <c:v>21902.240458240936</c:v>
                </c:pt>
                <c:pt idx="47">
                  <c:v>22105.978146189027</c:v>
                </c:pt>
                <c:pt idx="48">
                  <c:v>22284.636343960359</c:v>
                </c:pt>
                <c:pt idx="49">
                  <c:v>22441.435750387911</c:v>
                </c:pt>
                <c:pt idx="50">
                  <c:v>22579.194399281969</c:v>
                </c:pt>
                <c:pt idx="51">
                  <c:v>22700.369124158758</c:v>
                </c:pt>
                <c:pt idx="52">
                  <c:v>22807.09633459738</c:v>
                </c:pt>
                <c:pt idx="53">
                  <c:v>22901.23053979687</c:v>
                </c:pt>
                <c:pt idx="54">
                  <c:v>22984.379774863322</c:v>
                </c:pt>
                <c:pt idx="55">
                  <c:v>23057.937565498982</c:v>
                </c:pt>
                <c:pt idx="56">
                  <c:v>23123.111374777964</c:v>
                </c:pt>
                <c:pt idx="57">
                  <c:v>23180.947663388011</c:v>
                </c:pt>
                <c:pt idx="58">
                  <c:v>23232.353800433939</c:v>
                </c:pt>
                <c:pt idx="59">
                  <c:v>23278.117113255001</c:v>
                </c:pt>
                <c:pt idx="60">
                  <c:v>23318.921381156797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CC-4B9D-B572-6D54FCF7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909928"/>
        <c:axId val="478910912"/>
      </c:scatterChart>
      <c:valAx>
        <c:axId val="478909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accent3">
                  <a:lumMod val="40000"/>
                  <a:lumOff val="60000"/>
                </a:schemeClr>
              </a:solidFill>
              <a:prstDash val="solid"/>
              <a:miter lim="800000"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10912"/>
        <c:crosses val="autoZero"/>
        <c:crossBetween val="midCat"/>
      </c:valAx>
      <c:valAx>
        <c:axId val="47891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0992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447539349414201"/>
          <c:y val="0.63322222715833876"/>
          <c:w val="0.35866827794961492"/>
          <c:h val="9.334225318619060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12</xdr:col>
      <xdr:colOff>304800</xdr:colOff>
      <xdr:row>21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8542F1E-CDEB-436A-BED2-2534A4045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504824</xdr:colOff>
      <xdr:row>1</xdr:row>
      <xdr:rowOff>128586</xdr:rowOff>
    </xdr:from>
    <xdr:to>
      <xdr:col>36</xdr:col>
      <xdr:colOff>807719</xdr:colOff>
      <xdr:row>24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7AF6AE-37C2-4D23-A8E0-0AA7CAEAE4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533400</xdr:colOff>
      <xdr:row>31</xdr:row>
      <xdr:rowOff>9525</xdr:rowOff>
    </xdr:from>
    <xdr:to>
      <xdr:col>32</xdr:col>
      <xdr:colOff>361950</xdr:colOff>
      <xdr:row>33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39EF32-56E2-46E3-8CCF-851E2D56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048375"/>
          <a:ext cx="11715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276225</xdr:colOff>
      <xdr:row>26</xdr:row>
      <xdr:rowOff>133351</xdr:rowOff>
    </xdr:from>
    <xdr:to>
      <xdr:col>31</xdr:col>
      <xdr:colOff>225556</xdr:colOff>
      <xdr:row>34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B6340E-813E-4421-B06E-1E8F9969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0575" y="5219701"/>
          <a:ext cx="3606931" cy="1552574"/>
        </a:xfrm>
        <a:prstGeom prst="rect">
          <a:avLst/>
        </a:prstGeom>
        <a:solidFill>
          <a:schemeClr val="bg2">
            <a:lumMod val="75000"/>
          </a:schemeClr>
        </a:solidFill>
      </xdr:spPr>
    </xdr:pic>
    <xdr:clientData/>
  </xdr:twoCellAnchor>
  <xdr:twoCellAnchor>
    <xdr:from>
      <xdr:col>28</xdr:col>
      <xdr:colOff>0</xdr:colOff>
      <xdr:row>36</xdr:row>
      <xdr:rowOff>0</xdr:rowOff>
    </xdr:from>
    <xdr:to>
      <xdr:col>31</xdr:col>
      <xdr:colOff>99060</xdr:colOff>
      <xdr:row>37</xdr:row>
      <xdr:rowOff>167640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3936722-4117-4D56-9B86-89FA0D73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2680" y="6934200"/>
          <a:ext cx="19278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0.16458</cdr:x>
      <cdr:y>0.31771</cdr:y>
    </cdr:from>
    <cdr:to>
      <cdr:x>0.36458</cdr:x>
      <cdr:y>0.65104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9FAF0B7-3B46-491D-B21D-09FAA78EAE31}"/>
            </a:ext>
          </a:extLst>
        </cdr:cNvPr>
        <cdr:cNvSpPr txBox="1"/>
      </cdr:nvSpPr>
      <cdr:spPr>
        <a:xfrm xmlns:a="http://schemas.openxmlformats.org/drawingml/2006/main">
          <a:off x="1493319" y="1458926"/>
          <a:ext cx="1814703" cy="1530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0.09257</cdr:x>
      <cdr:y>0.68828</cdr:y>
    </cdr:from>
    <cdr:to>
      <cdr:x>0.29257</cdr:x>
      <cdr:y>0.76837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9423348-2646-4A5D-8096-755692440555}"/>
            </a:ext>
          </a:extLst>
        </cdr:cNvPr>
        <cdr:cNvSpPr txBox="1"/>
      </cdr:nvSpPr>
      <cdr:spPr>
        <a:xfrm xmlns:a="http://schemas.openxmlformats.org/drawingml/2006/main">
          <a:off x="585491" y="3136980"/>
          <a:ext cx="1264920" cy="365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day</a:t>
          </a:r>
          <a:r>
            <a:rPr lang="en-US" sz="1100" baseline="0"/>
            <a:t> 0 = 3/5/20</a:t>
          </a:r>
          <a:endParaRPr lang="en-US" sz="1100"/>
        </a:p>
      </cdr:txBody>
    </cdr:sp>
  </cdr:relSizeAnchor>
  <cdr:relSizeAnchor xmlns:cdr="http://schemas.openxmlformats.org/drawingml/2006/chartDrawing">
    <cdr:from>
      <cdr:x>0.6825</cdr:x>
      <cdr:y>0.15805</cdr:y>
    </cdr:from>
    <cdr:to>
      <cdr:x>0.8075</cdr:x>
      <cdr:y>0.22636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2A2B2DE-CFA1-408C-825D-2F9056B9E92C}"/>
            </a:ext>
          </a:extLst>
        </cdr:cNvPr>
        <cdr:cNvSpPr txBox="1"/>
      </cdr:nvSpPr>
      <cdr:spPr>
        <a:xfrm xmlns:a="http://schemas.openxmlformats.org/drawingml/2006/main">
          <a:off x="3120375" y="691425"/>
          <a:ext cx="571500" cy="298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	</a:t>
          </a:r>
        </a:p>
      </cdr:txBody>
    </cdr:sp>
  </cdr:relSizeAnchor>
  <cdr:relSizeAnchor xmlns:cdr="http://schemas.openxmlformats.org/drawingml/2006/chartDrawing">
    <cdr:from>
      <cdr:x>0.81134</cdr:x>
      <cdr:y>0.10715</cdr:y>
    </cdr:from>
    <cdr:to>
      <cdr:x>0.95591</cdr:x>
      <cdr:y>0.16775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830D9E11-AB76-4183-B8C3-01534F00A35F}"/>
            </a:ext>
          </a:extLst>
        </cdr:cNvPr>
        <cdr:cNvSpPr txBox="1"/>
      </cdr:nvSpPr>
      <cdr:spPr>
        <a:xfrm xmlns:a="http://schemas.openxmlformats.org/drawingml/2006/main">
          <a:off x="7361726" y="492018"/>
          <a:ext cx="1311758" cy="27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5/4/20</a:t>
          </a:r>
        </a:p>
      </cdr:txBody>
    </cdr:sp>
  </cdr:relSizeAnchor>
  <cdr:relSizeAnchor xmlns:cdr="http://schemas.openxmlformats.org/drawingml/2006/chartDrawing">
    <cdr:from>
      <cdr:x>0.67275</cdr:x>
      <cdr:y>0.19104</cdr:y>
    </cdr:from>
    <cdr:to>
      <cdr:x>0.93862</cdr:x>
      <cdr:y>0.4051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4A736F8-C908-4913-B525-9C46DE3BB6B9}"/>
            </a:ext>
          </a:extLst>
        </cdr:cNvPr>
        <cdr:cNvSpPr txBox="1"/>
      </cdr:nvSpPr>
      <cdr:spPr>
        <a:xfrm xmlns:a="http://schemas.openxmlformats.org/drawingml/2006/main">
          <a:off x="4280535" y="877254"/>
          <a:ext cx="1691640" cy="982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0.40294</cdr:x>
      <cdr:y>0.18751</cdr:y>
    </cdr:from>
    <cdr:to>
      <cdr:x>0.56834</cdr:x>
      <cdr:y>0.29079</cdr:y>
    </cdr:to>
    <cdr:pic>
      <cdr:nvPicPr>
        <cdr:cNvPr id="15" name="chart">
          <a:extLst xmlns:a="http://schemas.openxmlformats.org/drawingml/2006/main">
            <a:ext uri="{FF2B5EF4-FFF2-40B4-BE49-F238E27FC236}">
              <a16:creationId xmlns:a16="http://schemas.microsoft.com/office/drawing/2014/main" id="{FBB4F6CC-D964-4564-BD9F-0A48A79EFC7F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4587" r="36512"/>
        <a:stretch xmlns:a="http://schemas.openxmlformats.org/drawingml/2006/main"/>
      </cdr:blipFill>
      <cdr:spPr>
        <a:xfrm xmlns:a="http://schemas.openxmlformats.org/drawingml/2006/main">
          <a:off x="3656074" y="861061"/>
          <a:ext cx="1500762" cy="47426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8958-B7F4-4A21-A76D-FCC8BFFEEFBA}">
  <dimension ref="A1:BQ73"/>
  <sheetViews>
    <sheetView topLeftCell="A5" workbookViewId="0">
      <selection activeCell="O15" sqref="O15"/>
    </sheetView>
  </sheetViews>
  <sheetFormatPr defaultRowHeight="14.4"/>
  <sheetData>
    <row r="1" spans="1:69" ht="15" thickBot="1">
      <c r="A1" s="1">
        <v>43842</v>
      </c>
      <c r="B1" s="1">
        <v>43843</v>
      </c>
      <c r="C1" s="1">
        <v>43844</v>
      </c>
      <c r="D1" s="1">
        <v>43845</v>
      </c>
      <c r="E1" s="1">
        <v>43846</v>
      </c>
      <c r="F1" s="1">
        <v>43847</v>
      </c>
      <c r="G1" s="1">
        <v>43848</v>
      </c>
      <c r="H1" s="1">
        <v>43849</v>
      </c>
      <c r="I1" s="1">
        <v>43850</v>
      </c>
      <c r="J1" s="1">
        <v>43851</v>
      </c>
      <c r="K1" s="1">
        <v>43852</v>
      </c>
      <c r="L1" s="1">
        <v>43853</v>
      </c>
      <c r="M1" s="1">
        <v>43854</v>
      </c>
      <c r="N1" s="1">
        <v>43855</v>
      </c>
      <c r="O1" s="1">
        <v>43856</v>
      </c>
      <c r="P1" s="1">
        <v>43857</v>
      </c>
      <c r="Q1" s="1">
        <v>43858</v>
      </c>
      <c r="R1" s="1">
        <v>43859</v>
      </c>
      <c r="S1" s="1">
        <v>43860</v>
      </c>
      <c r="T1" s="1">
        <v>43861</v>
      </c>
      <c r="U1" s="1">
        <v>43862</v>
      </c>
      <c r="V1" s="1">
        <v>43863</v>
      </c>
      <c r="W1" s="1">
        <v>43864</v>
      </c>
      <c r="X1" s="1">
        <v>43865</v>
      </c>
      <c r="Y1" s="1">
        <v>43866</v>
      </c>
      <c r="Z1" s="1">
        <v>43867</v>
      </c>
      <c r="AA1" s="1">
        <v>43868</v>
      </c>
      <c r="AB1" s="1">
        <v>43869</v>
      </c>
      <c r="AC1" s="1">
        <v>43870</v>
      </c>
      <c r="AD1" s="1">
        <v>43871</v>
      </c>
      <c r="AE1" s="1">
        <v>43872</v>
      </c>
      <c r="AF1" s="1">
        <v>43873</v>
      </c>
      <c r="AG1" s="1">
        <v>43874</v>
      </c>
      <c r="AH1" s="1">
        <v>43875</v>
      </c>
      <c r="AI1" s="1">
        <v>43876</v>
      </c>
      <c r="AJ1" s="1">
        <v>43877</v>
      </c>
      <c r="AK1" s="1">
        <v>43878</v>
      </c>
      <c r="AL1" s="1">
        <v>43879</v>
      </c>
      <c r="AM1" s="1">
        <v>43880</v>
      </c>
      <c r="AN1" s="1">
        <v>43881</v>
      </c>
      <c r="AO1" s="1">
        <v>43882</v>
      </c>
      <c r="AP1" s="1">
        <v>43883</v>
      </c>
      <c r="AQ1" s="1">
        <v>43884</v>
      </c>
      <c r="AR1" s="1">
        <v>43885</v>
      </c>
      <c r="AS1" s="1">
        <v>43886</v>
      </c>
      <c r="AT1" s="1">
        <v>43887</v>
      </c>
      <c r="AU1" s="1">
        <v>43888</v>
      </c>
      <c r="AV1" s="1">
        <v>43889</v>
      </c>
      <c r="AW1" s="1">
        <v>43890</v>
      </c>
      <c r="AX1" s="1">
        <v>43891</v>
      </c>
      <c r="AY1" s="1">
        <v>43892</v>
      </c>
      <c r="AZ1" s="1">
        <v>43893</v>
      </c>
      <c r="BA1" s="1">
        <v>43894</v>
      </c>
      <c r="BB1" s="1">
        <v>43895</v>
      </c>
      <c r="BC1" s="1">
        <v>43896</v>
      </c>
      <c r="BD1" s="1">
        <v>43897</v>
      </c>
      <c r="BE1" s="1">
        <v>43898</v>
      </c>
      <c r="BF1" s="1">
        <v>43899</v>
      </c>
      <c r="BG1" s="1">
        <v>43900</v>
      </c>
      <c r="BH1" s="1">
        <v>43901</v>
      </c>
      <c r="BI1" s="1">
        <v>43902</v>
      </c>
      <c r="BJ1" s="1">
        <v>43903</v>
      </c>
      <c r="BK1" s="1">
        <v>43904</v>
      </c>
      <c r="BL1" s="1">
        <v>43905</v>
      </c>
      <c r="BM1" s="1">
        <v>43906</v>
      </c>
      <c r="BN1" s="1">
        <v>43907</v>
      </c>
      <c r="BO1" s="1">
        <v>43908</v>
      </c>
      <c r="BP1" s="1">
        <v>43909</v>
      </c>
    </row>
    <row r="2" spans="1:69" ht="15" thickBot="1">
      <c r="A2" s="2" t="s">
        <v>0</v>
      </c>
      <c r="B2" s="3">
        <v>0</v>
      </c>
      <c r="C2" s="3">
        <v>0</v>
      </c>
      <c r="D2" s="3">
        <v>2</v>
      </c>
      <c r="E2" s="3">
        <v>0</v>
      </c>
      <c r="F2" s="3">
        <v>1</v>
      </c>
      <c r="G2" s="3">
        <v>0</v>
      </c>
      <c r="H2" s="3">
        <v>0</v>
      </c>
      <c r="I2" s="3">
        <v>0</v>
      </c>
      <c r="J2" s="3">
        <v>1</v>
      </c>
      <c r="K2" s="3">
        <v>1</v>
      </c>
      <c r="L2" s="3">
        <v>1</v>
      </c>
      <c r="M2" s="3">
        <v>0</v>
      </c>
      <c r="N2" s="3">
        <v>1</v>
      </c>
      <c r="O2" s="3">
        <v>3</v>
      </c>
      <c r="P2" s="3">
        <v>0</v>
      </c>
      <c r="Q2" s="3">
        <v>0</v>
      </c>
      <c r="R2" s="3">
        <v>3</v>
      </c>
      <c r="S2" s="3">
        <v>1</v>
      </c>
      <c r="T2" s="3">
        <v>1</v>
      </c>
      <c r="U2" s="3">
        <v>0</v>
      </c>
      <c r="V2" s="3">
        <v>1</v>
      </c>
      <c r="W2" s="3">
        <v>1</v>
      </c>
      <c r="X2" s="3">
        <v>0</v>
      </c>
      <c r="Y2" s="3">
        <v>0</v>
      </c>
      <c r="Z2" s="3">
        <v>0</v>
      </c>
      <c r="AA2" s="3">
        <v>2</v>
      </c>
      <c r="AB2" s="3">
        <v>0</v>
      </c>
      <c r="AC2" s="3">
        <v>1</v>
      </c>
      <c r="AD2" s="3">
        <v>0</v>
      </c>
      <c r="AE2" s="3">
        <v>4</v>
      </c>
      <c r="AF2" s="3">
        <v>5</v>
      </c>
      <c r="AG2" s="3">
        <v>0</v>
      </c>
      <c r="AH2" s="3">
        <v>4</v>
      </c>
      <c r="AI2" s="3">
        <v>3</v>
      </c>
      <c r="AJ2" s="3">
        <v>5</v>
      </c>
      <c r="AK2" s="3">
        <v>3</v>
      </c>
      <c r="AL2" s="3">
        <v>9</v>
      </c>
      <c r="AM2" s="3">
        <v>10</v>
      </c>
      <c r="AN2" s="3">
        <v>6</v>
      </c>
      <c r="AO2" s="3">
        <v>10</v>
      </c>
      <c r="AP2" s="3">
        <v>20</v>
      </c>
      <c r="AQ2" s="3">
        <v>22</v>
      </c>
      <c r="AR2" s="3">
        <v>18</v>
      </c>
      <c r="AS2" s="3">
        <v>43</v>
      </c>
      <c r="AT2" s="3">
        <v>34</v>
      </c>
      <c r="AU2" s="3">
        <v>52</v>
      </c>
      <c r="AV2" s="3">
        <v>47</v>
      </c>
      <c r="AW2" s="3">
        <v>66</v>
      </c>
      <c r="AX2" s="3">
        <v>57</v>
      </c>
      <c r="AY2" s="3">
        <v>103</v>
      </c>
      <c r="AZ2" s="3">
        <v>95</v>
      </c>
      <c r="BA2" s="3">
        <v>121</v>
      </c>
      <c r="BB2" s="3">
        <v>125</v>
      </c>
      <c r="BC2" s="3">
        <v>119</v>
      </c>
      <c r="BD2" s="3">
        <v>139</v>
      </c>
      <c r="BE2" s="3">
        <v>120</v>
      </c>
      <c r="BF2" s="3">
        <v>140</v>
      </c>
      <c r="BG2" s="3">
        <v>194</v>
      </c>
      <c r="BH2" s="3">
        <v>172</v>
      </c>
      <c r="BI2" s="3">
        <v>174</v>
      </c>
      <c r="BJ2" s="3">
        <v>122</v>
      </c>
      <c r="BK2" s="3">
        <v>95</v>
      </c>
      <c r="BL2" s="3">
        <v>55</v>
      </c>
      <c r="BM2" s="3">
        <v>35</v>
      </c>
      <c r="BN2" s="3">
        <v>12</v>
      </c>
      <c r="BO2" s="3">
        <v>8</v>
      </c>
      <c r="BP2" s="3">
        <v>0</v>
      </c>
      <c r="BQ2" s="3">
        <v>0</v>
      </c>
    </row>
    <row r="3" spans="1:69" ht="15" thickBot="1"/>
    <row r="4" spans="1:69" ht="15" thickBot="1">
      <c r="C4" s="2" t="s">
        <v>0</v>
      </c>
      <c r="G4" t="s">
        <v>1</v>
      </c>
    </row>
    <row r="5" spans="1:69" ht="15" thickBot="1">
      <c r="A5" s="1">
        <v>43842</v>
      </c>
      <c r="C5">
        <v>0</v>
      </c>
      <c r="D5" s="3">
        <v>0</v>
      </c>
    </row>
    <row r="6" spans="1:69" ht="15" thickBot="1">
      <c r="A6" s="1">
        <v>43843</v>
      </c>
      <c r="C6">
        <f t="shared" ref="C6:C37" si="0">C5+D6</f>
        <v>0</v>
      </c>
      <c r="D6" s="3">
        <v>0</v>
      </c>
    </row>
    <row r="7" spans="1:69" ht="15" thickBot="1">
      <c r="A7" s="1">
        <v>43844</v>
      </c>
      <c r="B7" s="4">
        <v>0</v>
      </c>
      <c r="C7">
        <f t="shared" si="0"/>
        <v>2</v>
      </c>
      <c r="D7" s="3">
        <v>2</v>
      </c>
    </row>
    <row r="8" spans="1:69" ht="15" thickBot="1">
      <c r="A8" s="1">
        <v>43845</v>
      </c>
      <c r="B8" s="4">
        <v>1</v>
      </c>
      <c r="C8">
        <f t="shared" si="0"/>
        <v>2</v>
      </c>
      <c r="D8" s="3">
        <v>0</v>
      </c>
    </row>
    <row r="9" spans="1:69" ht="15" thickBot="1">
      <c r="A9" s="1">
        <v>43846</v>
      </c>
      <c r="B9" s="4">
        <v>2</v>
      </c>
      <c r="C9">
        <f t="shared" si="0"/>
        <v>3</v>
      </c>
      <c r="D9" s="3">
        <v>1</v>
      </c>
    </row>
    <row r="10" spans="1:69" ht="15" thickBot="1">
      <c r="A10" s="1">
        <v>43847</v>
      </c>
      <c r="B10" s="4">
        <v>3</v>
      </c>
      <c r="C10">
        <f t="shared" si="0"/>
        <v>3</v>
      </c>
      <c r="D10" s="3">
        <v>0</v>
      </c>
    </row>
    <row r="11" spans="1:69" ht="15" thickBot="1">
      <c r="A11" s="1">
        <v>43848</v>
      </c>
      <c r="B11" s="4">
        <v>4</v>
      </c>
      <c r="C11">
        <f t="shared" si="0"/>
        <v>3</v>
      </c>
      <c r="D11" s="3">
        <v>0</v>
      </c>
    </row>
    <row r="12" spans="1:69" ht="15" thickBot="1">
      <c r="A12" s="1">
        <v>43849</v>
      </c>
      <c r="B12" s="4">
        <v>5</v>
      </c>
      <c r="C12">
        <f t="shared" si="0"/>
        <v>3</v>
      </c>
      <c r="D12" s="3">
        <v>0</v>
      </c>
    </row>
    <row r="13" spans="1:69" ht="15" thickBot="1">
      <c r="A13" s="1">
        <v>43850</v>
      </c>
      <c r="B13" s="4">
        <v>6</v>
      </c>
      <c r="C13">
        <f t="shared" si="0"/>
        <v>4</v>
      </c>
      <c r="D13" s="3">
        <v>1</v>
      </c>
    </row>
    <row r="14" spans="1:69" ht="15" thickBot="1">
      <c r="A14" s="1">
        <v>43851</v>
      </c>
      <c r="B14" s="4">
        <v>7</v>
      </c>
      <c r="C14">
        <f t="shared" si="0"/>
        <v>5</v>
      </c>
      <c r="D14" s="3">
        <v>1</v>
      </c>
      <c r="O14">
        <f>LN(2)</f>
        <v>0.69314718055994529</v>
      </c>
    </row>
    <row r="15" spans="1:69" ht="15" thickBot="1">
      <c r="A15" s="1">
        <v>43852</v>
      </c>
      <c r="B15" s="4">
        <v>8</v>
      </c>
      <c r="C15">
        <f t="shared" si="0"/>
        <v>6</v>
      </c>
      <c r="D15" s="3">
        <v>1</v>
      </c>
      <c r="O15">
        <f>O14/0.1169</f>
        <v>5.9294027421723294</v>
      </c>
    </row>
    <row r="16" spans="1:69" ht="15" thickBot="1">
      <c r="A16" s="1">
        <v>43853</v>
      </c>
      <c r="B16" s="4">
        <v>9</v>
      </c>
      <c r="C16">
        <f t="shared" si="0"/>
        <v>6</v>
      </c>
      <c r="D16" s="3">
        <v>0</v>
      </c>
    </row>
    <row r="17" spans="1:16" ht="15" thickBot="1">
      <c r="A17" s="1">
        <v>43854</v>
      </c>
      <c r="B17" s="4">
        <v>10</v>
      </c>
      <c r="C17">
        <f t="shared" si="0"/>
        <v>7</v>
      </c>
      <c r="D17" s="3">
        <v>1</v>
      </c>
      <c r="O17">
        <v>1</v>
      </c>
      <c r="P17">
        <f>EXP(0.1169*O17)</f>
        <v>1.1240070233679775</v>
      </c>
    </row>
    <row r="18" spans="1:16" ht="15" thickBot="1">
      <c r="A18" s="1">
        <v>43855</v>
      </c>
      <c r="B18" s="4">
        <v>11</v>
      </c>
      <c r="C18">
        <f t="shared" si="0"/>
        <v>10</v>
      </c>
      <c r="D18" s="3">
        <v>3</v>
      </c>
      <c r="O18">
        <v>2</v>
      </c>
      <c r="P18">
        <f t="shared" ref="P18:P27" si="1">EXP(0.1169*O18)</f>
        <v>1.2633917885805412</v>
      </c>
    </row>
    <row r="19" spans="1:16" ht="15" thickBot="1">
      <c r="A19" s="1">
        <v>43856</v>
      </c>
      <c r="B19" s="4">
        <v>12</v>
      </c>
      <c r="C19">
        <f t="shared" si="0"/>
        <v>10</v>
      </c>
      <c r="D19" s="3">
        <v>0</v>
      </c>
      <c r="O19">
        <v>3</v>
      </c>
      <c r="P19">
        <f t="shared" si="1"/>
        <v>1.4200612436299596</v>
      </c>
    </row>
    <row r="20" spans="1:16" ht="15" thickBot="1">
      <c r="A20" s="1">
        <v>43857</v>
      </c>
      <c r="B20" s="4">
        <v>13</v>
      </c>
      <c r="C20">
        <f t="shared" si="0"/>
        <v>10</v>
      </c>
      <c r="D20" s="3">
        <v>0</v>
      </c>
      <c r="O20">
        <v>4</v>
      </c>
      <c r="P20">
        <f t="shared" si="1"/>
        <v>1.5961588114527392</v>
      </c>
    </row>
    <row r="21" spans="1:16" ht="15" thickBot="1">
      <c r="A21" s="1">
        <v>43858</v>
      </c>
      <c r="B21" s="4">
        <v>14</v>
      </c>
      <c r="C21">
        <f t="shared" si="0"/>
        <v>13</v>
      </c>
      <c r="D21" s="3">
        <v>3</v>
      </c>
      <c r="O21">
        <v>5</v>
      </c>
      <c r="P21">
        <f t="shared" si="1"/>
        <v>1.7940937144835625</v>
      </c>
    </row>
    <row r="22" spans="1:16" ht="15" thickBot="1">
      <c r="A22" s="1">
        <v>43859</v>
      </c>
      <c r="B22" s="4">
        <v>15</v>
      </c>
      <c r="C22">
        <f t="shared" si="0"/>
        <v>14</v>
      </c>
      <c r="D22" s="3">
        <v>1</v>
      </c>
      <c r="O22">
        <v>6</v>
      </c>
      <c r="P22">
        <f t="shared" si="1"/>
        <v>2.0165739356598671</v>
      </c>
    </row>
    <row r="23" spans="1:16" ht="15" thickBot="1">
      <c r="A23" s="1">
        <v>43860</v>
      </c>
      <c r="B23" s="4">
        <v>16</v>
      </c>
      <c r="C23">
        <f t="shared" si="0"/>
        <v>15</v>
      </c>
      <c r="D23" s="3">
        <v>1</v>
      </c>
      <c r="O23">
        <v>7</v>
      </c>
      <c r="P23">
        <f t="shared" si="1"/>
        <v>2.266643266822495</v>
      </c>
    </row>
    <row r="24" spans="1:16" ht="15" thickBot="1">
      <c r="A24" s="1">
        <v>43861</v>
      </c>
      <c r="B24" s="4">
        <v>17</v>
      </c>
      <c r="C24">
        <f t="shared" si="0"/>
        <v>15</v>
      </c>
      <c r="D24" s="3">
        <v>0</v>
      </c>
      <c r="O24">
        <v>8</v>
      </c>
      <c r="P24">
        <f t="shared" si="1"/>
        <v>2.5477229513782209</v>
      </c>
    </row>
    <row r="25" spans="1:16" ht="15" thickBot="1">
      <c r="A25" s="1">
        <v>43862</v>
      </c>
      <c r="B25" s="4">
        <v>18</v>
      </c>
      <c r="C25">
        <f t="shared" si="0"/>
        <v>16</v>
      </c>
      <c r="D25" s="3">
        <v>1</v>
      </c>
      <c r="O25">
        <v>9</v>
      </c>
      <c r="P25">
        <f t="shared" si="1"/>
        <v>2.8636584909449132</v>
      </c>
    </row>
    <row r="26" spans="1:16" ht="15" thickBot="1">
      <c r="A26" s="1">
        <v>43863</v>
      </c>
      <c r="B26" s="4">
        <v>19</v>
      </c>
      <c r="C26">
        <f t="shared" si="0"/>
        <v>17</v>
      </c>
      <c r="D26" s="3">
        <v>1</v>
      </c>
      <c r="O26">
        <v>10</v>
      </c>
      <c r="P26">
        <f t="shared" si="1"/>
        <v>3.2187722563494261</v>
      </c>
    </row>
    <row r="27" spans="1:16" ht="15" thickBot="1">
      <c r="A27" s="1">
        <v>43864</v>
      </c>
      <c r="B27" s="4">
        <v>20</v>
      </c>
      <c r="C27">
        <f t="shared" si="0"/>
        <v>17</v>
      </c>
      <c r="D27" s="3">
        <v>0</v>
      </c>
      <c r="O27">
        <v>11</v>
      </c>
      <c r="P27">
        <f t="shared" si="1"/>
        <v>3.6179226227587473</v>
      </c>
    </row>
    <row r="28" spans="1:16" ht="15" thickBot="1">
      <c r="A28" s="1">
        <v>43865</v>
      </c>
      <c r="B28" s="4">
        <v>21</v>
      </c>
      <c r="C28">
        <f t="shared" si="0"/>
        <v>17</v>
      </c>
      <c r="D28" s="3">
        <v>0</v>
      </c>
    </row>
    <row r="29" spans="1:16" ht="15" thickBot="1">
      <c r="A29" s="1">
        <v>43866</v>
      </c>
      <c r="B29" s="4">
        <v>22</v>
      </c>
      <c r="C29">
        <f t="shared" si="0"/>
        <v>17</v>
      </c>
      <c r="D29" s="3">
        <v>0</v>
      </c>
    </row>
    <row r="30" spans="1:16" ht="15" thickBot="1">
      <c r="A30" s="1">
        <v>43867</v>
      </c>
      <c r="B30" s="4">
        <v>23</v>
      </c>
      <c r="C30">
        <f t="shared" si="0"/>
        <v>19</v>
      </c>
      <c r="D30" s="3">
        <v>2</v>
      </c>
    </row>
    <row r="31" spans="1:16" ht="15" thickBot="1">
      <c r="A31" s="1">
        <v>43868</v>
      </c>
      <c r="B31" s="4">
        <v>24</v>
      </c>
      <c r="C31">
        <f t="shared" si="0"/>
        <v>19</v>
      </c>
      <c r="D31" s="3">
        <v>0</v>
      </c>
    </row>
    <row r="32" spans="1:16" ht="15" thickBot="1">
      <c r="A32" s="1">
        <v>43869</v>
      </c>
      <c r="B32" s="4">
        <v>25</v>
      </c>
      <c r="C32">
        <f t="shared" si="0"/>
        <v>20</v>
      </c>
      <c r="D32" s="3">
        <v>1</v>
      </c>
    </row>
    <row r="33" spans="1:4" ht="15" thickBot="1">
      <c r="A33" s="1">
        <v>43870</v>
      </c>
      <c r="B33" s="4">
        <v>26</v>
      </c>
      <c r="C33">
        <f t="shared" si="0"/>
        <v>20</v>
      </c>
      <c r="D33" s="3">
        <v>0</v>
      </c>
    </row>
    <row r="34" spans="1:4" ht="15" thickBot="1">
      <c r="A34" s="1">
        <v>43871</v>
      </c>
      <c r="B34" s="4">
        <v>27</v>
      </c>
      <c r="C34">
        <f t="shared" si="0"/>
        <v>24</v>
      </c>
      <c r="D34" s="3">
        <v>4</v>
      </c>
    </row>
    <row r="35" spans="1:4" ht="15" thickBot="1">
      <c r="A35" s="1">
        <v>43872</v>
      </c>
      <c r="B35" s="4">
        <v>28</v>
      </c>
      <c r="C35">
        <f t="shared" si="0"/>
        <v>29</v>
      </c>
      <c r="D35" s="3">
        <v>5</v>
      </c>
    </row>
    <row r="36" spans="1:4" ht="15" thickBot="1">
      <c r="A36" s="1">
        <v>43873</v>
      </c>
      <c r="B36" s="4">
        <v>29</v>
      </c>
      <c r="C36">
        <f t="shared" si="0"/>
        <v>29</v>
      </c>
      <c r="D36" s="3">
        <v>0</v>
      </c>
    </row>
    <row r="37" spans="1:4" ht="15" thickBot="1">
      <c r="A37" s="1">
        <v>43874</v>
      </c>
      <c r="B37" s="4">
        <v>30</v>
      </c>
      <c r="C37">
        <f t="shared" si="0"/>
        <v>33</v>
      </c>
      <c r="D37" s="3">
        <v>4</v>
      </c>
    </row>
    <row r="38" spans="1:4" ht="15" thickBot="1">
      <c r="A38" s="1">
        <v>43875</v>
      </c>
      <c r="B38" s="4">
        <v>31</v>
      </c>
      <c r="C38">
        <f t="shared" ref="C38:C69" si="2">C37+D38</f>
        <v>36</v>
      </c>
      <c r="D38" s="3">
        <v>3</v>
      </c>
    </row>
    <row r="39" spans="1:4" ht="15" thickBot="1">
      <c r="A39" s="1">
        <v>43876</v>
      </c>
      <c r="B39" s="4">
        <v>32</v>
      </c>
      <c r="C39">
        <f t="shared" si="2"/>
        <v>41</v>
      </c>
      <c r="D39" s="3">
        <v>5</v>
      </c>
    </row>
    <row r="40" spans="1:4" ht="15" thickBot="1">
      <c r="A40" s="1">
        <v>43877</v>
      </c>
      <c r="B40" s="4">
        <v>33</v>
      </c>
      <c r="C40">
        <f t="shared" si="2"/>
        <v>44</v>
      </c>
      <c r="D40" s="3">
        <v>3</v>
      </c>
    </row>
    <row r="41" spans="1:4" ht="15" thickBot="1">
      <c r="A41" s="1">
        <v>43878</v>
      </c>
      <c r="B41" s="4">
        <v>34</v>
      </c>
      <c r="C41">
        <f t="shared" si="2"/>
        <v>53</v>
      </c>
      <c r="D41" s="3">
        <v>9</v>
      </c>
    </row>
    <row r="42" spans="1:4" ht="15" thickBot="1">
      <c r="A42" s="1">
        <v>43879</v>
      </c>
      <c r="B42" s="4">
        <v>35</v>
      </c>
      <c r="C42">
        <f t="shared" si="2"/>
        <v>63</v>
      </c>
      <c r="D42" s="3">
        <v>10</v>
      </c>
    </row>
    <row r="43" spans="1:4" ht="15" thickBot="1">
      <c r="A43" s="1">
        <v>43880</v>
      </c>
      <c r="B43" s="4">
        <v>36</v>
      </c>
      <c r="C43">
        <f t="shared" si="2"/>
        <v>69</v>
      </c>
      <c r="D43" s="3">
        <v>6</v>
      </c>
    </row>
    <row r="44" spans="1:4" ht="15" thickBot="1">
      <c r="A44" s="1">
        <v>43881</v>
      </c>
      <c r="B44" s="4">
        <v>37</v>
      </c>
      <c r="C44">
        <f t="shared" si="2"/>
        <v>79</v>
      </c>
      <c r="D44" s="3">
        <v>10</v>
      </c>
    </row>
    <row r="45" spans="1:4" ht="15" thickBot="1">
      <c r="A45" s="1">
        <v>43882</v>
      </c>
      <c r="B45" s="4">
        <v>38</v>
      </c>
      <c r="C45">
        <f t="shared" si="2"/>
        <v>99</v>
      </c>
      <c r="D45" s="3">
        <v>20</v>
      </c>
    </row>
    <row r="46" spans="1:4" ht="15" thickBot="1">
      <c r="A46" s="1">
        <v>43883</v>
      </c>
      <c r="B46" s="4">
        <v>39</v>
      </c>
      <c r="C46">
        <f t="shared" si="2"/>
        <v>121</v>
      </c>
      <c r="D46" s="3">
        <v>22</v>
      </c>
    </row>
    <row r="47" spans="1:4" ht="15" thickBot="1">
      <c r="A47" s="1">
        <v>43884</v>
      </c>
      <c r="B47" s="4">
        <v>40</v>
      </c>
      <c r="C47">
        <f t="shared" si="2"/>
        <v>139</v>
      </c>
      <c r="D47" s="3">
        <v>18</v>
      </c>
    </row>
    <row r="48" spans="1:4" ht="15" thickBot="1">
      <c r="A48" s="1">
        <v>43885</v>
      </c>
      <c r="B48" s="4">
        <v>41</v>
      </c>
      <c r="C48">
        <f t="shared" si="2"/>
        <v>182</v>
      </c>
      <c r="D48" s="3">
        <v>43</v>
      </c>
    </row>
    <row r="49" spans="1:4" ht="15" thickBot="1">
      <c r="A49" s="1">
        <v>43886</v>
      </c>
      <c r="B49" s="4">
        <v>42</v>
      </c>
      <c r="C49">
        <f t="shared" si="2"/>
        <v>216</v>
      </c>
      <c r="D49" s="3">
        <v>34</v>
      </c>
    </row>
    <row r="50" spans="1:4" ht="15" thickBot="1">
      <c r="A50" s="1">
        <v>43887</v>
      </c>
      <c r="B50" s="4">
        <v>43</v>
      </c>
      <c r="C50">
        <f t="shared" si="2"/>
        <v>268</v>
      </c>
      <c r="D50" s="3">
        <v>52</v>
      </c>
    </row>
    <row r="51" spans="1:4" ht="15" thickBot="1">
      <c r="A51" s="1">
        <v>43888</v>
      </c>
      <c r="B51" s="4">
        <v>44</v>
      </c>
      <c r="C51">
        <f t="shared" si="2"/>
        <v>315</v>
      </c>
      <c r="D51" s="3">
        <v>47</v>
      </c>
    </row>
    <row r="52" spans="1:4" ht="15" thickBot="1">
      <c r="A52" s="1">
        <v>43889</v>
      </c>
      <c r="B52" s="4">
        <v>45</v>
      </c>
      <c r="C52">
        <f t="shared" si="2"/>
        <v>381</v>
      </c>
      <c r="D52" s="3">
        <v>66</v>
      </c>
    </row>
    <row r="53" spans="1:4" ht="15" thickBot="1">
      <c r="A53" s="1">
        <v>43890</v>
      </c>
      <c r="B53" s="4">
        <v>46</v>
      </c>
      <c r="C53">
        <f t="shared" si="2"/>
        <v>438</v>
      </c>
      <c r="D53" s="3">
        <v>57</v>
      </c>
    </row>
    <row r="54" spans="1:4" ht="15" thickBot="1">
      <c r="A54" s="1">
        <v>43891</v>
      </c>
      <c r="B54" s="4">
        <v>47</v>
      </c>
      <c r="C54">
        <f t="shared" si="2"/>
        <v>541</v>
      </c>
      <c r="D54" s="3">
        <v>103</v>
      </c>
    </row>
    <row r="55" spans="1:4" ht="15" thickBot="1">
      <c r="A55" s="1">
        <v>43892</v>
      </c>
      <c r="B55" s="4">
        <v>48</v>
      </c>
      <c r="C55">
        <f t="shared" si="2"/>
        <v>636</v>
      </c>
      <c r="D55" s="3">
        <v>95</v>
      </c>
    </row>
    <row r="56" spans="1:4" ht="15" thickBot="1">
      <c r="A56" s="1">
        <v>43893</v>
      </c>
      <c r="B56" s="4">
        <v>49</v>
      </c>
      <c r="C56">
        <f t="shared" si="2"/>
        <v>757</v>
      </c>
      <c r="D56" s="3">
        <v>121</v>
      </c>
    </row>
    <row r="57" spans="1:4" ht="15" thickBot="1">
      <c r="A57" s="1">
        <v>43894</v>
      </c>
      <c r="B57" s="4">
        <v>50</v>
      </c>
      <c r="C57">
        <f t="shared" si="2"/>
        <v>882</v>
      </c>
      <c r="D57" s="3">
        <v>125</v>
      </c>
    </row>
    <row r="58" spans="1:4" ht="15" thickBot="1">
      <c r="A58" s="1">
        <v>43895</v>
      </c>
      <c r="B58" s="4">
        <v>51</v>
      </c>
      <c r="C58">
        <f t="shared" si="2"/>
        <v>1001</v>
      </c>
      <c r="D58" s="3">
        <v>119</v>
      </c>
    </row>
    <row r="59" spans="1:4" ht="15" thickBot="1">
      <c r="A59" s="1">
        <v>43896</v>
      </c>
      <c r="B59" s="4">
        <v>52</v>
      </c>
      <c r="C59">
        <f t="shared" si="2"/>
        <v>1140</v>
      </c>
      <c r="D59" s="3">
        <v>139</v>
      </c>
    </row>
    <row r="60" spans="1:4" ht="15" thickBot="1">
      <c r="A60" s="1">
        <v>43897</v>
      </c>
      <c r="B60" s="4">
        <v>53</v>
      </c>
      <c r="C60">
        <f t="shared" si="2"/>
        <v>1260</v>
      </c>
      <c r="D60" s="3">
        <v>120</v>
      </c>
    </row>
    <row r="61" spans="1:4" ht="15" thickBot="1">
      <c r="A61" s="1">
        <v>43898</v>
      </c>
      <c r="B61" s="4">
        <v>54</v>
      </c>
      <c r="C61">
        <f t="shared" si="2"/>
        <v>1400</v>
      </c>
      <c r="D61" s="3">
        <v>140</v>
      </c>
    </row>
    <row r="62" spans="1:4" ht="15" thickBot="1">
      <c r="A62" s="1">
        <v>43899</v>
      </c>
      <c r="B62" s="4">
        <v>55</v>
      </c>
      <c r="C62">
        <f t="shared" si="2"/>
        <v>1594</v>
      </c>
      <c r="D62" s="3">
        <v>194</v>
      </c>
    </row>
    <row r="63" spans="1:4" ht="15" thickBot="1">
      <c r="A63" s="1">
        <v>43900</v>
      </c>
      <c r="B63" s="4">
        <v>56</v>
      </c>
      <c r="C63">
        <f t="shared" si="2"/>
        <v>1766</v>
      </c>
      <c r="D63" s="3">
        <v>172</v>
      </c>
    </row>
    <row r="64" spans="1:4" ht="15" thickBot="1">
      <c r="A64" s="1">
        <v>43901</v>
      </c>
      <c r="B64" s="4">
        <v>57</v>
      </c>
      <c r="C64">
        <f t="shared" si="2"/>
        <v>1940</v>
      </c>
      <c r="D64" s="3">
        <v>174</v>
      </c>
    </row>
    <row r="65" spans="1:4" ht="15" thickBot="1">
      <c r="A65" s="1">
        <v>43902</v>
      </c>
      <c r="B65" s="4">
        <v>58</v>
      </c>
      <c r="C65">
        <f t="shared" si="2"/>
        <v>2062</v>
      </c>
      <c r="D65" s="3">
        <v>122</v>
      </c>
    </row>
    <row r="66" spans="1:4" ht="15" thickBot="1">
      <c r="A66" s="1">
        <v>43903</v>
      </c>
      <c r="B66" s="4">
        <v>59</v>
      </c>
      <c r="C66">
        <f t="shared" si="2"/>
        <v>2157</v>
      </c>
      <c r="D66" s="3">
        <v>95</v>
      </c>
    </row>
    <row r="67" spans="1:4" ht="15" thickBot="1">
      <c r="A67" s="1">
        <v>43904</v>
      </c>
      <c r="B67" s="4">
        <v>60</v>
      </c>
      <c r="C67">
        <f t="shared" si="2"/>
        <v>2212</v>
      </c>
      <c r="D67" s="3">
        <v>55</v>
      </c>
    </row>
    <row r="68" spans="1:4" ht="15" thickBot="1">
      <c r="A68" s="1">
        <v>43905</v>
      </c>
      <c r="B68" s="4">
        <v>61</v>
      </c>
      <c r="C68">
        <f t="shared" si="2"/>
        <v>2247</v>
      </c>
      <c r="D68" s="3">
        <v>35</v>
      </c>
    </row>
    <row r="69" spans="1:4" ht="15" thickBot="1">
      <c r="A69" s="1">
        <v>43906</v>
      </c>
      <c r="B69" s="4">
        <v>62</v>
      </c>
      <c r="C69">
        <f t="shared" si="2"/>
        <v>2259</v>
      </c>
      <c r="D69" s="3">
        <v>12</v>
      </c>
    </row>
    <row r="70" spans="1:4" ht="15" thickBot="1">
      <c r="A70" s="1">
        <v>43907</v>
      </c>
      <c r="B70" s="4">
        <v>63</v>
      </c>
      <c r="C70">
        <f>C69+D70</f>
        <v>2267</v>
      </c>
      <c r="D70" s="3">
        <v>8</v>
      </c>
    </row>
    <row r="71" spans="1:4" ht="15" thickBot="1">
      <c r="A71" s="1">
        <v>43908</v>
      </c>
      <c r="B71" s="4">
        <v>64</v>
      </c>
      <c r="C71">
        <f>C70+D71</f>
        <v>2267</v>
      </c>
      <c r="D71" s="3">
        <v>0</v>
      </c>
    </row>
    <row r="72" spans="1:4" ht="15" thickBot="1">
      <c r="A72" s="1">
        <v>43909</v>
      </c>
      <c r="B72" s="4">
        <v>65</v>
      </c>
    </row>
    <row r="73" spans="1:4" ht="15" thickBot="1">
      <c r="B73" s="4">
        <v>66</v>
      </c>
      <c r="C73" s="3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9381-429C-4693-828F-73F2CEA47259}">
  <dimension ref="A1:AM67"/>
  <sheetViews>
    <sheetView tabSelected="1" topLeftCell="W2" zoomScaleNormal="100" workbookViewId="0">
      <selection activeCell="AM14" sqref="AM14"/>
    </sheetView>
  </sheetViews>
  <sheetFormatPr defaultRowHeight="14.4"/>
  <cols>
    <col min="1" max="2" width="13" customWidth="1"/>
    <col min="32" max="32" width="11" bestFit="1" customWidth="1"/>
    <col min="33" max="35" width="9" bestFit="1" customWidth="1"/>
    <col min="36" max="36" width="9.88671875" bestFit="1" customWidth="1"/>
    <col min="37" max="37" width="12" bestFit="1" customWidth="1"/>
    <col min="38" max="39" width="9.5546875" bestFit="1" customWidth="1"/>
  </cols>
  <sheetData>
    <row r="1" spans="1:39" ht="15" customHeight="1">
      <c r="A1" s="5"/>
      <c r="B1" s="5"/>
      <c r="C1" s="18" t="s">
        <v>2</v>
      </c>
      <c r="D1" s="19"/>
      <c r="E1" s="19"/>
      <c r="F1" s="19"/>
      <c r="G1" s="19"/>
      <c r="H1" s="19"/>
      <c r="I1" s="19"/>
      <c r="J1" s="20"/>
      <c r="K1" s="18" t="s">
        <v>3</v>
      </c>
      <c r="L1" s="19"/>
      <c r="M1" s="19"/>
      <c r="N1" s="20"/>
      <c r="O1" s="18" t="s">
        <v>4</v>
      </c>
      <c r="P1" s="19"/>
      <c r="Q1" s="20"/>
      <c r="R1" s="13"/>
      <c r="S1" s="18" t="s">
        <v>5</v>
      </c>
      <c r="T1" s="19"/>
      <c r="U1" s="20"/>
      <c r="V1" s="18" t="s">
        <v>6</v>
      </c>
      <c r="W1" s="19"/>
      <c r="X1" s="20"/>
      <c r="AH1" t="s">
        <v>27</v>
      </c>
    </row>
    <row r="2" spans="1:39" ht="41.4">
      <c r="A2" s="6" t="s">
        <v>7</v>
      </c>
      <c r="B2" s="13"/>
      <c r="C2" s="7" t="s">
        <v>8</v>
      </c>
      <c r="D2" s="7" t="s">
        <v>9</v>
      </c>
      <c r="E2" s="7" t="s">
        <v>10</v>
      </c>
      <c r="F2" s="7" t="s">
        <v>21</v>
      </c>
      <c r="G2" s="7" t="s">
        <v>22</v>
      </c>
      <c r="H2" s="7"/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16" t="s">
        <v>2</v>
      </c>
      <c r="P2" s="7" t="s">
        <v>9</v>
      </c>
      <c r="Q2" s="7" t="s">
        <v>10</v>
      </c>
      <c r="R2" s="7" t="s">
        <v>20</v>
      </c>
      <c r="S2" s="7" t="s">
        <v>17</v>
      </c>
      <c r="T2" s="7" t="s">
        <v>18</v>
      </c>
      <c r="U2" s="7" t="s">
        <v>16</v>
      </c>
      <c r="V2" s="7" t="s">
        <v>2</v>
      </c>
      <c r="W2" s="7" t="s">
        <v>9</v>
      </c>
      <c r="X2" s="7" t="s">
        <v>10</v>
      </c>
      <c r="AJ2" t="s">
        <v>23</v>
      </c>
      <c r="AK2" t="s">
        <v>24</v>
      </c>
      <c r="AL2" t="s">
        <v>26</v>
      </c>
      <c r="AM2" t="s">
        <v>25</v>
      </c>
    </row>
    <row r="3" spans="1:39">
      <c r="A3" s="8">
        <v>43862</v>
      </c>
      <c r="B3" s="8"/>
      <c r="C3" s="9">
        <v>1</v>
      </c>
      <c r="D3" s="10">
        <v>0</v>
      </c>
      <c r="E3" s="10"/>
      <c r="F3" s="10"/>
      <c r="G3" s="10"/>
      <c r="H3" s="10"/>
      <c r="I3" s="10">
        <v>0</v>
      </c>
      <c r="J3" s="10">
        <v>1</v>
      </c>
      <c r="K3" s="9"/>
      <c r="L3" s="10"/>
      <c r="M3" s="10"/>
      <c r="N3" s="10"/>
      <c r="O3" s="9"/>
      <c r="P3" s="10"/>
      <c r="Q3" s="10"/>
      <c r="R3" s="10"/>
      <c r="S3" s="9"/>
      <c r="T3" s="10"/>
      <c r="U3" s="10"/>
      <c r="V3" s="9"/>
      <c r="W3" s="10"/>
      <c r="X3" s="10"/>
      <c r="AJ3">
        <v>23711.69</v>
      </c>
      <c r="AK3">
        <v>-5.9850000000000003</v>
      </c>
      <c r="AL3">
        <v>30.326000000000001</v>
      </c>
      <c r="AM3">
        <v>0</v>
      </c>
    </row>
    <row r="4" spans="1:39">
      <c r="A4" s="11" t="s">
        <v>19</v>
      </c>
      <c r="B4" s="11"/>
      <c r="C4" s="9">
        <v>1</v>
      </c>
      <c r="D4" s="10">
        <v>1</v>
      </c>
      <c r="E4" s="12">
        <v>0</v>
      </c>
      <c r="F4" s="12"/>
      <c r="G4" s="12"/>
      <c r="H4" s="12"/>
      <c r="I4" s="10">
        <v>0</v>
      </c>
      <c r="J4" s="10">
        <v>1</v>
      </c>
      <c r="K4" s="9"/>
      <c r="L4" s="10"/>
      <c r="M4" s="10">
        <v>1</v>
      </c>
      <c r="N4" s="10"/>
      <c r="O4" s="9"/>
      <c r="P4" s="10"/>
      <c r="Q4" s="10"/>
      <c r="R4" s="10"/>
      <c r="S4" s="9"/>
      <c r="T4" s="10"/>
      <c r="U4" s="10"/>
      <c r="V4" s="9"/>
      <c r="W4" s="10"/>
      <c r="X4" s="10"/>
      <c r="AJ4" t="s">
        <v>30</v>
      </c>
      <c r="AK4" t="s">
        <v>31</v>
      </c>
      <c r="AL4" t="s">
        <v>29</v>
      </c>
      <c r="AM4" t="s">
        <v>28</v>
      </c>
    </row>
    <row r="5" spans="1:39">
      <c r="A5" s="8">
        <v>43892</v>
      </c>
      <c r="B5" s="8"/>
      <c r="C5" s="9">
        <v>2</v>
      </c>
      <c r="D5" s="10">
        <v>1</v>
      </c>
      <c r="E5" s="12">
        <v>1</v>
      </c>
      <c r="F5" s="12"/>
      <c r="G5" s="12"/>
      <c r="H5" s="12"/>
      <c r="I5" s="10">
        <v>1</v>
      </c>
      <c r="J5" s="10">
        <v>1</v>
      </c>
      <c r="K5" s="9"/>
      <c r="L5" s="10"/>
      <c r="M5" s="10">
        <v>2</v>
      </c>
      <c r="N5" s="10"/>
      <c r="O5" s="9"/>
      <c r="P5" s="10"/>
      <c r="Q5" s="10"/>
      <c r="R5" s="10"/>
      <c r="S5" s="9"/>
      <c r="T5" s="10"/>
      <c r="U5" s="10"/>
      <c r="V5" s="9"/>
      <c r="W5" s="10"/>
      <c r="X5" s="10"/>
    </row>
    <row r="6" spans="1:39">
      <c r="A6" s="11" t="s">
        <v>19</v>
      </c>
      <c r="B6" s="11"/>
      <c r="C6" s="9">
        <v>2</v>
      </c>
      <c r="D6" s="10">
        <v>0</v>
      </c>
      <c r="E6" s="12">
        <v>0</v>
      </c>
      <c r="F6" s="12"/>
      <c r="G6" s="12"/>
      <c r="H6" s="12"/>
      <c r="I6" s="10">
        <v>1</v>
      </c>
      <c r="J6" s="10">
        <v>1</v>
      </c>
      <c r="K6" s="9"/>
      <c r="L6" s="10"/>
      <c r="M6" s="10">
        <v>2</v>
      </c>
      <c r="N6" s="10"/>
      <c r="O6" s="9"/>
      <c r="P6" s="10"/>
      <c r="Q6" s="10"/>
      <c r="R6" s="10"/>
      <c r="S6" s="9"/>
      <c r="T6" s="10"/>
      <c r="U6" s="10"/>
      <c r="V6" s="9"/>
      <c r="W6" s="10"/>
      <c r="X6" s="10"/>
    </row>
    <row r="7" spans="1:39">
      <c r="A7" s="8">
        <v>43895</v>
      </c>
      <c r="B7" s="9">
        <v>0</v>
      </c>
      <c r="C7" s="9">
        <v>3</v>
      </c>
      <c r="D7" s="10">
        <v>1</v>
      </c>
      <c r="E7" s="12">
        <v>0.5</v>
      </c>
      <c r="F7" s="12"/>
      <c r="G7" s="17">
        <f>LN(C7)</f>
        <v>1.0986122886681098</v>
      </c>
      <c r="H7" s="17"/>
      <c r="I7" s="10">
        <v>2</v>
      </c>
      <c r="J7" s="10">
        <v>1</v>
      </c>
      <c r="K7" s="9"/>
      <c r="L7" s="10"/>
      <c r="M7" s="10">
        <v>2</v>
      </c>
      <c r="N7" s="10"/>
      <c r="O7" s="9"/>
      <c r="P7" s="10"/>
      <c r="Q7" s="10"/>
      <c r="R7" s="10"/>
      <c r="S7" s="9"/>
      <c r="T7" s="10"/>
      <c r="U7" s="10"/>
      <c r="V7" s="9"/>
      <c r="W7" s="10"/>
      <c r="X7" s="10"/>
      <c r="AJ7" s="9">
        <v>0</v>
      </c>
      <c r="AK7" s="15">
        <v>0</v>
      </c>
    </row>
    <row r="8" spans="1:39">
      <c r="A8" s="8">
        <v>43896</v>
      </c>
      <c r="B8" s="9">
        <v>1</v>
      </c>
      <c r="C8" s="9">
        <v>8</v>
      </c>
      <c r="D8" s="10">
        <v>5</v>
      </c>
      <c r="E8" s="12">
        <v>1.66</v>
      </c>
      <c r="F8" s="12"/>
      <c r="G8" s="17">
        <f t="shared" ref="G8:G34" si="0">LN(C8)</f>
        <v>2.0794415416798357</v>
      </c>
      <c r="H8" s="17">
        <f>G8-G7</f>
        <v>0.98082925301172597</v>
      </c>
      <c r="I8" s="10">
        <v>7</v>
      </c>
      <c r="J8" s="10">
        <v>1</v>
      </c>
      <c r="K8" s="9"/>
      <c r="L8" s="10">
        <v>2</v>
      </c>
      <c r="M8" s="10"/>
      <c r="N8" s="10"/>
      <c r="O8" s="9"/>
      <c r="P8" s="10"/>
      <c r="Q8" s="10"/>
      <c r="R8" s="10"/>
      <c r="S8" s="9"/>
      <c r="T8" s="10"/>
      <c r="U8" s="10"/>
      <c r="V8" s="9"/>
      <c r="W8" s="10"/>
      <c r="X8" s="10"/>
      <c r="AJ8" s="9">
        <v>1</v>
      </c>
      <c r="AK8" s="15">
        <f t="shared" ref="AK8:AK67" si="1">$AM$3+($AJ$3-$AM$3)/(1+(AJ8/$AL$3)^AK$3)</f>
        <v>3.2084771525227955E-5</v>
      </c>
    </row>
    <row r="9" spans="1:39">
      <c r="A9" s="8">
        <v>43897</v>
      </c>
      <c r="B9" s="9">
        <v>2</v>
      </c>
      <c r="C9" s="9">
        <v>13</v>
      </c>
      <c r="D9" s="10">
        <v>5</v>
      </c>
      <c r="E9" s="12">
        <v>0.62</v>
      </c>
      <c r="F9" s="12"/>
      <c r="G9" s="17">
        <f t="shared" si="0"/>
        <v>2.5649493574615367</v>
      </c>
      <c r="H9" s="17">
        <f t="shared" ref="H9:H36" si="2">G9-G8</f>
        <v>0.48550781578170099</v>
      </c>
      <c r="I9" s="10">
        <v>12</v>
      </c>
      <c r="J9" s="10">
        <v>1</v>
      </c>
      <c r="K9" s="9"/>
      <c r="L9" s="10">
        <v>2</v>
      </c>
      <c r="M9" s="10"/>
      <c r="N9" s="10"/>
      <c r="O9" s="9"/>
      <c r="P9" s="10"/>
      <c r="Q9" s="10"/>
      <c r="R9" s="10"/>
      <c r="S9" s="9"/>
      <c r="T9" s="10"/>
      <c r="U9" s="10"/>
      <c r="V9" s="9"/>
      <c r="W9" s="10"/>
      <c r="X9" s="10"/>
      <c r="AJ9" s="9">
        <v>2</v>
      </c>
      <c r="AK9" s="15">
        <f t="shared" si="1"/>
        <v>2.0321859219915657E-3</v>
      </c>
    </row>
    <row r="10" spans="1:39">
      <c r="A10" s="8">
        <v>43898</v>
      </c>
      <c r="B10" s="9">
        <v>3</v>
      </c>
      <c r="C10" s="9">
        <v>28</v>
      </c>
      <c r="D10" s="10">
        <v>15</v>
      </c>
      <c r="E10" s="12">
        <v>1.1499999999999999</v>
      </c>
      <c r="F10" s="12"/>
      <c r="G10" s="17">
        <f t="shared" si="0"/>
        <v>3.3322045101752038</v>
      </c>
      <c r="H10" s="17">
        <f t="shared" si="2"/>
        <v>0.76725515271366707</v>
      </c>
      <c r="I10" s="10">
        <v>27</v>
      </c>
      <c r="J10" s="10">
        <v>1</v>
      </c>
      <c r="K10" s="9"/>
      <c r="L10" s="10">
        <v>2</v>
      </c>
      <c r="M10" s="10"/>
      <c r="N10" s="10"/>
      <c r="O10" s="9"/>
      <c r="P10" s="10"/>
      <c r="Q10" s="10"/>
      <c r="R10" s="10"/>
      <c r="S10" s="9"/>
      <c r="T10" s="10"/>
      <c r="U10" s="10"/>
      <c r="V10" s="9"/>
      <c r="W10" s="10"/>
      <c r="X10" s="10"/>
      <c r="AJ10" s="9">
        <v>3</v>
      </c>
      <c r="AK10" s="15">
        <f t="shared" si="1"/>
        <v>2.3007489882963836E-2</v>
      </c>
    </row>
    <row r="11" spans="1:39">
      <c r="A11" s="8">
        <v>43899</v>
      </c>
      <c r="B11" s="9">
        <v>4</v>
      </c>
      <c r="C11" s="9">
        <v>41</v>
      </c>
      <c r="D11" s="10">
        <v>13</v>
      </c>
      <c r="E11" s="12">
        <v>0.46</v>
      </c>
      <c r="F11" s="12"/>
      <c r="G11" s="17">
        <f t="shared" si="0"/>
        <v>3.713572066704308</v>
      </c>
      <c r="H11" s="17">
        <f t="shared" si="2"/>
        <v>0.38136755652910415</v>
      </c>
      <c r="I11" s="10">
        <v>40</v>
      </c>
      <c r="J11" s="10">
        <v>1</v>
      </c>
      <c r="K11" s="9"/>
      <c r="L11" s="10">
        <v>2</v>
      </c>
      <c r="M11" s="10"/>
      <c r="N11" s="10"/>
      <c r="O11" s="9"/>
      <c r="P11" s="10"/>
      <c r="Q11" s="10"/>
      <c r="R11" s="10"/>
      <c r="S11" s="9">
        <v>4</v>
      </c>
      <c r="T11" s="10">
        <v>37</v>
      </c>
      <c r="U11" s="10"/>
      <c r="V11" s="9"/>
      <c r="W11" s="10"/>
      <c r="X11" s="10"/>
      <c r="AJ11" s="9">
        <v>4</v>
      </c>
      <c r="AK11" s="15">
        <f t="shared" si="1"/>
        <v>0.12871395711615136</v>
      </c>
    </row>
    <row r="12" spans="1:39">
      <c r="A12" s="8">
        <v>43900</v>
      </c>
      <c r="B12" s="9">
        <v>5</v>
      </c>
      <c r="C12" s="9">
        <v>92</v>
      </c>
      <c r="D12" s="10">
        <v>51</v>
      </c>
      <c r="E12" s="12">
        <v>1.24</v>
      </c>
      <c r="F12" s="12"/>
      <c r="G12" s="17">
        <f t="shared" si="0"/>
        <v>4.5217885770490405</v>
      </c>
      <c r="H12" s="17">
        <f t="shared" si="2"/>
        <v>0.80821651034473252</v>
      </c>
      <c r="I12" s="10">
        <v>91</v>
      </c>
      <c r="J12" s="10">
        <v>1</v>
      </c>
      <c r="K12" s="9">
        <v>70</v>
      </c>
      <c r="L12" s="10">
        <v>2</v>
      </c>
      <c r="M12" s="10">
        <v>4</v>
      </c>
      <c r="N12" s="10">
        <v>18</v>
      </c>
      <c r="O12" s="9"/>
      <c r="P12" s="10"/>
      <c r="Q12" s="10"/>
      <c r="R12" s="10"/>
      <c r="S12" s="9">
        <v>6</v>
      </c>
      <c r="T12" s="10">
        <v>62</v>
      </c>
      <c r="U12" s="10">
        <v>24</v>
      </c>
      <c r="V12" s="9"/>
      <c r="W12" s="10"/>
      <c r="X12" s="10"/>
      <c r="AJ12" s="9">
        <v>5</v>
      </c>
      <c r="AK12" s="15">
        <f t="shared" si="1"/>
        <v>0.48935661638987576</v>
      </c>
    </row>
    <row r="13" spans="1:39">
      <c r="A13" s="8">
        <v>43901</v>
      </c>
      <c r="B13" s="9">
        <v>6</v>
      </c>
      <c r="C13" s="9">
        <v>95</v>
      </c>
      <c r="D13" s="10">
        <v>3</v>
      </c>
      <c r="E13" s="12">
        <v>0.03</v>
      </c>
      <c r="F13" s="12"/>
      <c r="G13" s="17">
        <f t="shared" si="0"/>
        <v>4.5538768916005408</v>
      </c>
      <c r="H13" s="17">
        <f t="shared" si="2"/>
        <v>3.2088314551500297E-2</v>
      </c>
      <c r="I13" s="10">
        <v>89</v>
      </c>
      <c r="J13" s="10">
        <v>6</v>
      </c>
      <c r="K13" s="9">
        <v>77</v>
      </c>
      <c r="L13" s="10">
        <v>2</v>
      </c>
      <c r="M13" s="10">
        <v>4</v>
      </c>
      <c r="N13" s="10">
        <v>14</v>
      </c>
      <c r="O13" s="9"/>
      <c r="P13" s="10"/>
      <c r="Q13" s="10"/>
      <c r="R13" s="10"/>
      <c r="S13" s="9">
        <v>8</v>
      </c>
      <c r="T13" s="10">
        <v>84</v>
      </c>
      <c r="U13" s="10">
        <v>3</v>
      </c>
      <c r="V13" s="9"/>
      <c r="W13" s="10"/>
      <c r="X13" s="10"/>
      <c r="AJ13" s="9">
        <v>6</v>
      </c>
      <c r="AK13" s="15">
        <f t="shared" si="1"/>
        <v>1.4571608538169016</v>
      </c>
    </row>
    <row r="14" spans="1:39">
      <c r="A14" s="8">
        <v>43902</v>
      </c>
      <c r="B14" s="9">
        <v>7</v>
      </c>
      <c r="C14" s="9">
        <v>108</v>
      </c>
      <c r="D14" s="10">
        <v>13</v>
      </c>
      <c r="E14" s="12">
        <v>0.14000000000000001</v>
      </c>
      <c r="F14" s="12"/>
      <c r="G14" s="17">
        <f t="shared" si="0"/>
        <v>4.6821312271242199</v>
      </c>
      <c r="H14" s="17">
        <f t="shared" si="2"/>
        <v>0.12825433552367915</v>
      </c>
      <c r="I14" s="10">
        <v>102</v>
      </c>
      <c r="J14" s="10">
        <v>6</v>
      </c>
      <c r="K14" s="9">
        <v>82</v>
      </c>
      <c r="L14" s="10">
        <v>2</v>
      </c>
      <c r="M14" s="10">
        <v>5</v>
      </c>
      <c r="N14" s="10">
        <v>13</v>
      </c>
      <c r="O14" s="9"/>
      <c r="P14" s="10"/>
      <c r="Q14" s="10"/>
      <c r="R14" s="10"/>
      <c r="S14" s="9">
        <v>10</v>
      </c>
      <c r="T14" s="10">
        <v>89</v>
      </c>
      <c r="U14" s="10">
        <v>9</v>
      </c>
      <c r="V14" s="9"/>
      <c r="W14" s="10"/>
      <c r="X14" s="10"/>
      <c r="AJ14" s="9">
        <v>7</v>
      </c>
      <c r="AK14" s="15">
        <f t="shared" si="1"/>
        <v>3.665587394717897</v>
      </c>
    </row>
    <row r="15" spans="1:39">
      <c r="A15" s="8">
        <v>43903</v>
      </c>
      <c r="B15" s="9">
        <v>8</v>
      </c>
      <c r="C15" s="9">
        <v>123</v>
      </c>
      <c r="D15" s="10">
        <v>15</v>
      </c>
      <c r="E15" s="12">
        <v>0.14000000000000001</v>
      </c>
      <c r="F15" s="12"/>
      <c r="G15" s="17">
        <f t="shared" si="0"/>
        <v>4.8121843553724171</v>
      </c>
      <c r="H15" s="17">
        <f t="shared" si="2"/>
        <v>0.13005312824819715</v>
      </c>
      <c r="I15" s="10">
        <v>105</v>
      </c>
      <c r="J15" s="10">
        <v>18</v>
      </c>
      <c r="K15" s="9">
        <v>94</v>
      </c>
      <c r="L15" s="10">
        <v>2</v>
      </c>
      <c r="M15" s="10">
        <v>5</v>
      </c>
      <c r="N15" s="10">
        <v>16</v>
      </c>
      <c r="O15" s="9"/>
      <c r="P15" s="10"/>
      <c r="Q15" s="10"/>
      <c r="R15" s="10"/>
      <c r="S15" s="9">
        <v>10</v>
      </c>
      <c r="T15" s="10">
        <v>101</v>
      </c>
      <c r="U15" s="10">
        <v>12</v>
      </c>
      <c r="V15" s="9"/>
      <c r="W15" s="10"/>
      <c r="X15" s="10"/>
      <c r="AJ15" s="9">
        <v>8</v>
      </c>
      <c r="AK15" s="15">
        <f t="shared" si="1"/>
        <v>8.1497301850636052</v>
      </c>
    </row>
    <row r="16" spans="1:39">
      <c r="A16" s="8">
        <v>43904</v>
      </c>
      <c r="B16" s="9">
        <v>9</v>
      </c>
      <c r="C16" s="9">
        <v>138</v>
      </c>
      <c r="D16" s="10">
        <v>15</v>
      </c>
      <c r="E16" s="12">
        <v>0.12</v>
      </c>
      <c r="F16" s="12"/>
      <c r="G16" s="17">
        <f t="shared" si="0"/>
        <v>4.9272536851572051</v>
      </c>
      <c r="H16" s="17">
        <f t="shared" si="2"/>
        <v>0.11506932978478801</v>
      </c>
      <c r="I16" s="10">
        <v>119</v>
      </c>
      <c r="J16" s="10">
        <v>19</v>
      </c>
      <c r="K16" s="9">
        <v>104</v>
      </c>
      <c r="L16" s="10">
        <v>2</v>
      </c>
      <c r="M16" s="10">
        <v>5</v>
      </c>
      <c r="N16" s="10">
        <v>21</v>
      </c>
      <c r="O16" s="9"/>
      <c r="P16" s="10"/>
      <c r="Q16" s="10"/>
      <c r="R16" s="10"/>
      <c r="S16" s="9">
        <v>11</v>
      </c>
      <c r="T16" s="10">
        <v>105</v>
      </c>
      <c r="U16" s="10">
        <v>22</v>
      </c>
      <c r="V16" s="9"/>
      <c r="W16" s="10"/>
      <c r="X16" s="10"/>
      <c r="AJ16" s="9">
        <v>9</v>
      </c>
      <c r="AK16" s="15">
        <f t="shared" si="1"/>
        <v>16.486873213568273</v>
      </c>
    </row>
    <row r="17" spans="1:37">
      <c r="A17" s="8">
        <v>43905</v>
      </c>
      <c r="B17" s="9">
        <v>10</v>
      </c>
      <c r="C17" s="9">
        <v>164</v>
      </c>
      <c r="D17" s="10">
        <v>26</v>
      </c>
      <c r="E17" s="12">
        <v>0.19</v>
      </c>
      <c r="F17" s="12"/>
      <c r="G17" s="17">
        <f t="shared" si="0"/>
        <v>5.0998664278241987</v>
      </c>
      <c r="H17" s="17">
        <f t="shared" si="2"/>
        <v>0.17261274266699367</v>
      </c>
      <c r="I17" s="10">
        <v>119</v>
      </c>
      <c r="J17" s="10">
        <v>45</v>
      </c>
      <c r="K17" s="9">
        <v>108</v>
      </c>
      <c r="L17" s="10">
        <v>2</v>
      </c>
      <c r="M17" s="10">
        <v>13</v>
      </c>
      <c r="N17" s="10">
        <v>35</v>
      </c>
      <c r="O17" s="9"/>
      <c r="P17" s="10"/>
      <c r="Q17" s="10"/>
      <c r="R17" s="10"/>
      <c r="S17" s="9">
        <v>13</v>
      </c>
      <c r="T17" s="10">
        <v>115</v>
      </c>
      <c r="U17" s="10">
        <v>36</v>
      </c>
      <c r="V17" s="9"/>
      <c r="W17" s="10"/>
      <c r="X17" s="10"/>
      <c r="AJ17" s="9">
        <v>10</v>
      </c>
      <c r="AK17" s="15">
        <f t="shared" si="1"/>
        <v>30.955057845855169</v>
      </c>
    </row>
    <row r="18" spans="1:37">
      <c r="A18" s="8">
        <v>43906</v>
      </c>
      <c r="B18" s="9">
        <v>11</v>
      </c>
      <c r="C18" s="9">
        <v>197</v>
      </c>
      <c r="D18" s="10">
        <v>33</v>
      </c>
      <c r="E18" s="12">
        <v>0.2</v>
      </c>
      <c r="F18" s="12"/>
      <c r="G18" s="17">
        <f t="shared" si="0"/>
        <v>5.2832037287379885</v>
      </c>
      <c r="H18" s="17">
        <f t="shared" si="2"/>
        <v>0.18333730091378975</v>
      </c>
      <c r="I18" s="10"/>
      <c r="J18" s="10"/>
      <c r="K18" s="9">
        <v>100</v>
      </c>
      <c r="L18" s="10">
        <v>28</v>
      </c>
      <c r="M18" s="10">
        <v>18</v>
      </c>
      <c r="N18" s="10">
        <v>51</v>
      </c>
      <c r="O18" s="9">
        <v>1296</v>
      </c>
      <c r="P18" s="10"/>
      <c r="Q18" s="10"/>
      <c r="R18" s="10"/>
      <c r="S18" s="9">
        <v>14</v>
      </c>
      <c r="T18" s="10">
        <v>123</v>
      </c>
      <c r="U18" s="10">
        <v>60</v>
      </c>
      <c r="V18" s="9"/>
      <c r="W18" s="10"/>
      <c r="X18" s="10"/>
      <c r="AJ18" s="9">
        <v>11</v>
      </c>
      <c r="AK18" s="15">
        <f t="shared" si="1"/>
        <v>54.70550720867427</v>
      </c>
    </row>
    <row r="19" spans="1:37">
      <c r="A19" s="8">
        <v>43907</v>
      </c>
      <c r="B19" s="9">
        <v>12</v>
      </c>
      <c r="C19" s="9">
        <v>218</v>
      </c>
      <c r="D19" s="10">
        <v>21</v>
      </c>
      <c r="E19" s="12">
        <v>0.11</v>
      </c>
      <c r="F19" s="12"/>
      <c r="G19" s="17">
        <f t="shared" si="0"/>
        <v>5.3844950627890888</v>
      </c>
      <c r="H19" s="17">
        <f t="shared" si="2"/>
        <v>0.10129133405110036</v>
      </c>
      <c r="I19" s="10"/>
      <c r="J19" s="10"/>
      <c r="K19" s="9">
        <v>102</v>
      </c>
      <c r="L19" s="10">
        <v>33</v>
      </c>
      <c r="M19" s="10">
        <v>24</v>
      </c>
      <c r="N19" s="10">
        <v>59</v>
      </c>
      <c r="O19" s="9">
        <v>1751</v>
      </c>
      <c r="P19" s="10">
        <v>455</v>
      </c>
      <c r="Q19" s="12">
        <v>0.26</v>
      </c>
      <c r="R19" s="12">
        <f t="shared" ref="R19:R31" si="3">C19/O19</f>
        <v>0.12450028555111364</v>
      </c>
      <c r="S19" s="9">
        <v>21</v>
      </c>
      <c r="T19" s="10">
        <v>145</v>
      </c>
      <c r="U19" s="10">
        <v>52</v>
      </c>
      <c r="V19" s="9"/>
      <c r="W19" s="10"/>
      <c r="X19" s="10"/>
      <c r="AJ19" s="9">
        <v>12</v>
      </c>
      <c r="AK19" s="15">
        <f t="shared" si="1"/>
        <v>91.941475718060872</v>
      </c>
    </row>
    <row r="20" spans="1:37">
      <c r="A20" s="8">
        <v>43908</v>
      </c>
      <c r="B20" s="9">
        <v>13</v>
      </c>
      <c r="C20" s="9">
        <v>256</v>
      </c>
      <c r="D20" s="10">
        <v>38</v>
      </c>
      <c r="E20" s="12">
        <v>0.17</v>
      </c>
      <c r="F20" s="12"/>
      <c r="G20" s="17">
        <f t="shared" si="0"/>
        <v>5.5451774444795623</v>
      </c>
      <c r="H20" s="17">
        <f t="shared" si="2"/>
        <v>0.16068238169047344</v>
      </c>
      <c r="I20" s="10"/>
      <c r="J20" s="10"/>
      <c r="K20" s="9">
        <v>97</v>
      </c>
      <c r="L20" s="10">
        <v>38</v>
      </c>
      <c r="M20" s="10">
        <v>26</v>
      </c>
      <c r="N20" s="10">
        <v>95</v>
      </c>
      <c r="O20" s="9">
        <v>2271</v>
      </c>
      <c r="P20" s="10">
        <v>520</v>
      </c>
      <c r="Q20" s="12">
        <v>0.23</v>
      </c>
      <c r="R20" s="12">
        <f t="shared" si="3"/>
        <v>0.11272567151034786</v>
      </c>
      <c r="S20" s="9">
        <v>27</v>
      </c>
      <c r="T20" s="10">
        <v>151</v>
      </c>
      <c r="U20" s="10">
        <v>78</v>
      </c>
      <c r="V20" s="9"/>
      <c r="W20" s="10"/>
      <c r="X20" s="10"/>
      <c r="AJ20" s="9">
        <v>13</v>
      </c>
      <c r="AK20" s="15">
        <f t="shared" si="1"/>
        <v>148.09112346151056</v>
      </c>
    </row>
    <row r="21" spans="1:37">
      <c r="A21" s="8">
        <v>43909</v>
      </c>
      <c r="B21" s="9">
        <v>14</v>
      </c>
      <c r="C21" s="9">
        <v>328</v>
      </c>
      <c r="D21" s="10">
        <v>72</v>
      </c>
      <c r="E21" s="12">
        <v>0.28000000000000003</v>
      </c>
      <c r="F21" s="12"/>
      <c r="G21" s="17">
        <f t="shared" si="0"/>
        <v>5.7930136083841441</v>
      </c>
      <c r="H21" s="17">
        <f t="shared" si="2"/>
        <v>0.24783616390458185</v>
      </c>
      <c r="I21" s="10"/>
      <c r="J21" s="10"/>
      <c r="K21" s="9">
        <v>97</v>
      </c>
      <c r="L21" s="10">
        <v>46</v>
      </c>
      <c r="M21" s="10">
        <v>34</v>
      </c>
      <c r="N21" s="10">
        <v>151</v>
      </c>
      <c r="O21" s="9">
        <v>3132</v>
      </c>
      <c r="P21" s="10">
        <v>861</v>
      </c>
      <c r="Q21" s="12">
        <v>0.27</v>
      </c>
      <c r="R21" s="12">
        <f t="shared" si="3"/>
        <v>0.10472541507024266</v>
      </c>
      <c r="S21" s="9">
        <v>43</v>
      </c>
      <c r="T21" s="10">
        <v>160</v>
      </c>
      <c r="U21" s="10">
        <v>125</v>
      </c>
      <c r="V21" s="9"/>
      <c r="W21" s="10"/>
      <c r="X21" s="10"/>
      <c r="AJ21" s="9">
        <v>14</v>
      </c>
      <c r="AK21" s="15">
        <f t="shared" si="1"/>
        <v>229.95503261256351</v>
      </c>
    </row>
    <row r="22" spans="1:37">
      <c r="A22" s="8">
        <v>43910</v>
      </c>
      <c r="B22" s="9">
        <v>15</v>
      </c>
      <c r="C22" s="9">
        <v>413</v>
      </c>
      <c r="D22" s="10">
        <v>85</v>
      </c>
      <c r="E22" s="12">
        <v>0.26</v>
      </c>
      <c r="F22" s="12"/>
      <c r="G22" s="17">
        <f t="shared" si="0"/>
        <v>6.0234475929610332</v>
      </c>
      <c r="H22" s="17">
        <f t="shared" si="2"/>
        <v>0.23043398457688902</v>
      </c>
      <c r="I22" s="10"/>
      <c r="J22" s="10"/>
      <c r="K22" s="9">
        <v>97</v>
      </c>
      <c r="L22" s="10">
        <v>63</v>
      </c>
      <c r="M22" s="10">
        <v>49</v>
      </c>
      <c r="N22" s="10">
        <v>204</v>
      </c>
      <c r="O22" s="9">
        <v>4091</v>
      </c>
      <c r="P22" s="10">
        <v>959</v>
      </c>
      <c r="Q22" s="12">
        <v>0.23</v>
      </c>
      <c r="R22" s="12">
        <f t="shared" si="3"/>
        <v>0.10095331214861893</v>
      </c>
      <c r="S22" s="9">
        <v>58</v>
      </c>
      <c r="T22" s="10">
        <v>199</v>
      </c>
      <c r="U22" s="10">
        <v>156</v>
      </c>
      <c r="V22" s="9">
        <v>1</v>
      </c>
      <c r="W22" s="10"/>
      <c r="X22" s="10"/>
      <c r="AJ22" s="9">
        <v>15</v>
      </c>
      <c r="AK22" s="15">
        <f t="shared" si="1"/>
        <v>345.7999744779151</v>
      </c>
    </row>
    <row r="23" spans="1:37">
      <c r="A23" s="8">
        <v>43911</v>
      </c>
      <c r="B23" s="9">
        <v>16</v>
      </c>
      <c r="C23" s="9">
        <v>525</v>
      </c>
      <c r="D23" s="10">
        <v>112</v>
      </c>
      <c r="E23" s="12">
        <v>0.27</v>
      </c>
      <c r="F23" s="12"/>
      <c r="G23" s="17">
        <f t="shared" si="0"/>
        <v>6.2633982625916236</v>
      </c>
      <c r="H23" s="17">
        <f t="shared" si="2"/>
        <v>0.23995066963059042</v>
      </c>
      <c r="I23" s="10"/>
      <c r="J23" s="10"/>
      <c r="K23" s="9">
        <v>97</v>
      </c>
      <c r="L23" s="10">
        <v>69</v>
      </c>
      <c r="M23" s="10">
        <v>53</v>
      </c>
      <c r="N23" s="10">
        <v>306</v>
      </c>
      <c r="O23" s="9">
        <v>5207</v>
      </c>
      <c r="P23" s="10">
        <v>1116</v>
      </c>
      <c r="Q23" s="12">
        <v>0.21</v>
      </c>
      <c r="R23" s="12">
        <f t="shared" si="3"/>
        <v>0.10082581140772037</v>
      </c>
      <c r="S23" s="9">
        <v>61</v>
      </c>
      <c r="T23" s="10">
        <v>215</v>
      </c>
      <c r="U23" s="10">
        <v>249</v>
      </c>
      <c r="V23" s="9">
        <v>2</v>
      </c>
      <c r="W23" s="10">
        <v>1</v>
      </c>
      <c r="X23" s="12">
        <v>1</v>
      </c>
      <c r="AJ23" s="9">
        <v>16</v>
      </c>
      <c r="AK23" s="15">
        <f t="shared" si="1"/>
        <v>505.36015849834877</v>
      </c>
    </row>
    <row r="24" spans="1:37">
      <c r="A24" s="8">
        <v>43912</v>
      </c>
      <c r="B24" s="9">
        <v>17</v>
      </c>
      <c r="C24" s="9">
        <v>646</v>
      </c>
      <c r="D24" s="10">
        <v>121</v>
      </c>
      <c r="E24" s="12">
        <v>0.23</v>
      </c>
      <c r="F24" s="12"/>
      <c r="G24" s="17">
        <f t="shared" si="0"/>
        <v>6.4707995037826018</v>
      </c>
      <c r="H24" s="17">
        <f t="shared" si="2"/>
        <v>0.20740124119097825</v>
      </c>
      <c r="I24" s="10"/>
      <c r="J24" s="10"/>
      <c r="K24" s="9">
        <v>99</v>
      </c>
      <c r="L24" s="10">
        <v>83</v>
      </c>
      <c r="M24" s="10">
        <v>68</v>
      </c>
      <c r="N24" s="10">
        <v>396</v>
      </c>
      <c r="O24" s="9">
        <v>6004</v>
      </c>
      <c r="P24" s="10">
        <v>797</v>
      </c>
      <c r="Q24" s="12">
        <v>0.13</v>
      </c>
      <c r="R24" s="12">
        <f t="shared" si="3"/>
        <v>0.10759493670886076</v>
      </c>
      <c r="S24" s="9">
        <v>71</v>
      </c>
      <c r="T24" s="10">
        <v>263</v>
      </c>
      <c r="U24" s="10">
        <v>312</v>
      </c>
      <c r="V24" s="9">
        <v>5</v>
      </c>
      <c r="W24" s="10">
        <v>3</v>
      </c>
      <c r="X24" s="12">
        <v>1.5</v>
      </c>
      <c r="AJ24" s="9">
        <v>17</v>
      </c>
      <c r="AK24" s="15">
        <f t="shared" si="1"/>
        <v>719.69726317645507</v>
      </c>
    </row>
    <row r="25" spans="1:37">
      <c r="A25" s="8">
        <v>43913</v>
      </c>
      <c r="B25" s="9">
        <v>18</v>
      </c>
      <c r="C25" s="9">
        <v>777</v>
      </c>
      <c r="D25" s="10">
        <v>131</v>
      </c>
      <c r="E25" s="12">
        <v>0.2</v>
      </c>
      <c r="F25" s="12"/>
      <c r="G25" s="17">
        <f t="shared" si="0"/>
        <v>6.6554403503676474</v>
      </c>
      <c r="H25" s="17">
        <f t="shared" si="2"/>
        <v>0.18464084658504554</v>
      </c>
      <c r="I25" s="10"/>
      <c r="J25" s="10"/>
      <c r="K25" s="9">
        <v>99</v>
      </c>
      <c r="L25" s="10">
        <v>104</v>
      </c>
      <c r="M25" s="10">
        <v>75</v>
      </c>
      <c r="N25" s="10">
        <v>499</v>
      </c>
      <c r="O25" s="9">
        <v>8922</v>
      </c>
      <c r="P25" s="10">
        <v>2918</v>
      </c>
      <c r="Q25" s="12">
        <v>0.33</v>
      </c>
      <c r="R25" s="12">
        <f t="shared" si="3"/>
        <v>8.708809683927371E-2</v>
      </c>
      <c r="S25" s="9">
        <v>79</v>
      </c>
      <c r="T25" s="10">
        <v>286</v>
      </c>
      <c r="U25" s="10">
        <v>412</v>
      </c>
      <c r="V25" s="9">
        <v>9</v>
      </c>
      <c r="W25" s="10">
        <v>4</v>
      </c>
      <c r="X25" s="12">
        <v>0.8</v>
      </c>
      <c r="AJ25" s="9">
        <v>18</v>
      </c>
      <c r="AK25" s="15">
        <f t="shared" si="1"/>
        <v>1000.8645467222816</v>
      </c>
    </row>
    <row r="26" spans="1:37">
      <c r="A26" s="8">
        <v>43914</v>
      </c>
      <c r="B26" s="9">
        <v>19</v>
      </c>
      <c r="C26" s="9">
        <v>1159</v>
      </c>
      <c r="D26" s="10">
        <v>382</v>
      </c>
      <c r="E26" s="12">
        <v>0.49</v>
      </c>
      <c r="F26" s="12"/>
      <c r="G26" s="17">
        <f t="shared" si="0"/>
        <v>7.0553128433397516</v>
      </c>
      <c r="H26" s="17">
        <f t="shared" si="2"/>
        <v>0.39987249297210425</v>
      </c>
      <c r="I26" s="10"/>
      <c r="J26" s="10"/>
      <c r="K26" s="9">
        <v>99</v>
      </c>
      <c r="L26" s="10">
        <v>120</v>
      </c>
      <c r="M26" s="10">
        <v>86</v>
      </c>
      <c r="N26" s="10">
        <v>854</v>
      </c>
      <c r="O26" s="9">
        <v>13755</v>
      </c>
      <c r="P26" s="10">
        <v>4833</v>
      </c>
      <c r="Q26" s="12">
        <v>0.35</v>
      </c>
      <c r="R26" s="12">
        <f t="shared" si="3"/>
        <v>8.4260268993093426E-2</v>
      </c>
      <c r="S26" s="9">
        <v>94</v>
      </c>
      <c r="T26" s="10">
        <v>313</v>
      </c>
      <c r="U26" s="10">
        <v>752</v>
      </c>
      <c r="V26" s="9">
        <v>11</v>
      </c>
      <c r="W26" s="10">
        <v>2</v>
      </c>
      <c r="X26" s="12">
        <v>0.22</v>
      </c>
      <c r="AJ26" s="9">
        <v>19</v>
      </c>
      <c r="AK26" s="15">
        <f t="shared" si="1"/>
        <v>1361.3236544061924</v>
      </c>
    </row>
    <row r="27" spans="1:37">
      <c r="A27" s="8">
        <v>43915</v>
      </c>
      <c r="B27" s="9">
        <v>20</v>
      </c>
      <c r="C27" s="9">
        <v>1838</v>
      </c>
      <c r="D27" s="10">
        <v>679</v>
      </c>
      <c r="E27" s="12">
        <v>0.59</v>
      </c>
      <c r="F27" s="12"/>
      <c r="G27" s="17">
        <f t="shared" si="0"/>
        <v>7.5164333029156323</v>
      </c>
      <c r="H27" s="17">
        <f t="shared" si="2"/>
        <v>0.46112045957588066</v>
      </c>
      <c r="I27" s="10"/>
      <c r="J27" s="10"/>
      <c r="K27" s="9">
        <v>99</v>
      </c>
      <c r="L27" s="10">
        <v>146</v>
      </c>
      <c r="M27" s="10">
        <v>92</v>
      </c>
      <c r="N27" s="10">
        <v>1501</v>
      </c>
      <c r="O27" s="9">
        <v>19794</v>
      </c>
      <c r="P27" s="10">
        <v>6039</v>
      </c>
      <c r="Q27" s="12">
        <v>0.31</v>
      </c>
      <c r="R27" s="12">
        <f t="shared" si="3"/>
        <v>9.2856421137718498E-2</v>
      </c>
      <c r="S27" s="9">
        <v>103</v>
      </c>
      <c r="T27" s="10">
        <v>350</v>
      </c>
      <c r="U27" s="10">
        <v>1385</v>
      </c>
      <c r="V27" s="9">
        <v>15</v>
      </c>
      <c r="W27" s="10">
        <v>4</v>
      </c>
      <c r="X27" s="12">
        <v>0.36</v>
      </c>
      <c r="AJ27" s="9">
        <v>20</v>
      </c>
      <c r="AK27" s="15">
        <f t="shared" si="1"/>
        <v>1813.082117060663</v>
      </c>
    </row>
    <row r="28" spans="1:37">
      <c r="A28" s="8">
        <v>43916</v>
      </c>
      <c r="B28" s="9">
        <v>21</v>
      </c>
      <c r="C28" s="9">
        <v>2417</v>
      </c>
      <c r="D28" s="10">
        <v>579</v>
      </c>
      <c r="E28" s="12">
        <v>0.32</v>
      </c>
      <c r="F28" s="12"/>
      <c r="G28" s="17">
        <f t="shared" si="0"/>
        <v>7.7902823807034833</v>
      </c>
      <c r="H28" s="17">
        <f t="shared" si="2"/>
        <v>0.27384907778785106</v>
      </c>
      <c r="I28" s="10"/>
      <c r="J28" s="10"/>
      <c r="K28" s="9">
        <v>99</v>
      </c>
      <c r="L28" s="10">
        <v>163</v>
      </c>
      <c r="M28" s="10">
        <v>93</v>
      </c>
      <c r="N28" s="10">
        <v>2062</v>
      </c>
      <c r="O28" s="9">
        <v>23621</v>
      </c>
      <c r="P28" s="10">
        <v>3827</v>
      </c>
      <c r="Q28" s="12">
        <v>0.16</v>
      </c>
      <c r="R28" s="12">
        <f t="shared" si="3"/>
        <v>0.10232420303966809</v>
      </c>
      <c r="S28" s="9">
        <v>219</v>
      </c>
      <c r="T28" s="10">
        <v>366</v>
      </c>
      <c r="U28" s="10">
        <v>1832</v>
      </c>
      <c r="V28" s="9">
        <v>25</v>
      </c>
      <c r="W28" s="10">
        <v>10</v>
      </c>
      <c r="X28" s="12">
        <v>0.67</v>
      </c>
      <c r="AJ28" s="9">
        <v>21</v>
      </c>
      <c r="AK28" s="15">
        <f t="shared" si="1"/>
        <v>2366.5610132601973</v>
      </c>
    </row>
    <row r="29" spans="1:37">
      <c r="A29" s="8">
        <v>43917</v>
      </c>
      <c r="B29" s="9">
        <v>22</v>
      </c>
      <c r="C29" s="9">
        <v>3240</v>
      </c>
      <c r="D29" s="10">
        <v>823</v>
      </c>
      <c r="E29" s="12">
        <v>0.34</v>
      </c>
      <c r="F29" s="12"/>
      <c r="G29" s="17">
        <f t="shared" si="0"/>
        <v>8.0833286087863758</v>
      </c>
      <c r="H29" s="17">
        <f t="shared" si="2"/>
        <v>0.29304622808289249</v>
      </c>
      <c r="I29" s="10"/>
      <c r="J29" s="10"/>
      <c r="K29" s="9">
        <v>99</v>
      </c>
      <c r="L29" s="10">
        <v>163</v>
      </c>
      <c r="M29" s="10">
        <v>93</v>
      </c>
      <c r="N29" s="10">
        <v>2885</v>
      </c>
      <c r="O29" s="9">
        <v>29371</v>
      </c>
      <c r="P29" s="10">
        <v>5691</v>
      </c>
      <c r="Q29" s="12">
        <v>0.19</v>
      </c>
      <c r="R29" s="12">
        <f t="shared" si="3"/>
        <v>0.11031289367062749</v>
      </c>
      <c r="S29" s="9">
        <v>288</v>
      </c>
      <c r="T29" s="10">
        <v>999</v>
      </c>
      <c r="U29" s="10">
        <v>1953</v>
      </c>
      <c r="V29" s="9">
        <v>35</v>
      </c>
      <c r="W29" s="10">
        <v>10</v>
      </c>
      <c r="X29" s="12">
        <v>0.4</v>
      </c>
      <c r="AJ29" s="9">
        <v>22</v>
      </c>
      <c r="AK29" s="15">
        <f t="shared" si="1"/>
        <v>3029.2673054192169</v>
      </c>
    </row>
    <row r="30" spans="1:37">
      <c r="A30" s="8">
        <v>43918</v>
      </c>
      <c r="B30" s="9">
        <v>23</v>
      </c>
      <c r="C30" s="9">
        <v>4257</v>
      </c>
      <c r="D30" s="10">
        <v>1017</v>
      </c>
      <c r="E30" s="12">
        <v>0.31</v>
      </c>
      <c r="F30" s="12"/>
      <c r="G30" s="17">
        <f t="shared" si="0"/>
        <v>8.3563199658281526</v>
      </c>
      <c r="H30" s="17">
        <f t="shared" si="2"/>
        <v>0.27299135704177679</v>
      </c>
      <c r="I30" s="10"/>
      <c r="J30" s="10"/>
      <c r="K30" s="9"/>
      <c r="L30" s="10"/>
      <c r="M30" s="10"/>
      <c r="N30" s="10"/>
      <c r="O30" s="9">
        <v>35049</v>
      </c>
      <c r="P30" s="10">
        <v>5678</v>
      </c>
      <c r="Q30" s="12">
        <v>0.19</v>
      </c>
      <c r="R30" s="12">
        <f t="shared" si="3"/>
        <v>0.12145852948728922</v>
      </c>
      <c r="S30" s="9">
        <v>350</v>
      </c>
      <c r="T30" s="10">
        <v>1226</v>
      </c>
      <c r="U30" s="10">
        <v>2681</v>
      </c>
      <c r="V30" s="9">
        <v>44</v>
      </c>
      <c r="W30" s="10">
        <v>9</v>
      </c>
      <c r="X30" s="12">
        <v>0.26</v>
      </c>
      <c r="AA30">
        <f>LN(2)/0.2438</f>
        <v>2.8430975412631061</v>
      </c>
      <c r="AJ30" s="9">
        <v>23</v>
      </c>
      <c r="AK30" s="15">
        <f t="shared" si="1"/>
        <v>3804.4258274429708</v>
      </c>
    </row>
    <row r="31" spans="1:37">
      <c r="A31" s="8">
        <v>43919</v>
      </c>
      <c r="B31" s="9">
        <v>24</v>
      </c>
      <c r="C31" s="9">
        <v>4955</v>
      </c>
      <c r="D31" s="10">
        <v>698</v>
      </c>
      <c r="E31" s="12">
        <v>0.16</v>
      </c>
      <c r="F31" s="12"/>
      <c r="G31" s="17">
        <f t="shared" si="0"/>
        <v>8.5081524467640879</v>
      </c>
      <c r="H31" s="17">
        <f t="shared" si="2"/>
        <v>0.15183248093593527</v>
      </c>
      <c r="I31" s="10"/>
      <c r="J31" s="10"/>
      <c r="K31" s="9"/>
      <c r="L31" s="10"/>
      <c r="M31" s="10"/>
      <c r="N31" s="10"/>
      <c r="O31" s="9">
        <v>39066</v>
      </c>
      <c r="P31" s="10">
        <v>4017</v>
      </c>
      <c r="Q31" s="12">
        <v>0.11</v>
      </c>
      <c r="R31" s="12">
        <f t="shared" si="3"/>
        <v>0.12683663543746479</v>
      </c>
      <c r="S31" s="9">
        <v>399</v>
      </c>
      <c r="T31" s="10">
        <v>1405</v>
      </c>
      <c r="U31" s="10">
        <v>3151</v>
      </c>
      <c r="V31" s="9">
        <v>48</v>
      </c>
      <c r="W31" s="10">
        <v>4</v>
      </c>
      <c r="X31" s="12">
        <v>0.09</v>
      </c>
      <c r="AJ31" s="9">
        <v>24</v>
      </c>
      <c r="AK31" s="15">
        <f t="shared" si="1"/>
        <v>4689.8005923844685</v>
      </c>
    </row>
    <row r="32" spans="1:37">
      <c r="A32" s="8">
        <v>43920</v>
      </c>
      <c r="B32" s="9">
        <v>25</v>
      </c>
      <c r="C32" s="14">
        <v>5752</v>
      </c>
      <c r="D32">
        <f t="shared" ref="D32:D37" si="4">C32-C31</f>
        <v>797</v>
      </c>
      <c r="E32" s="12">
        <f t="shared" ref="E32:E37" si="5">(C32-C31)/C31</f>
        <v>0.16084762865792129</v>
      </c>
      <c r="F32" s="15">
        <f>10.725*EXP(B32*0.2556)</f>
        <v>6390.5618171539754</v>
      </c>
      <c r="G32" s="17">
        <f t="shared" si="0"/>
        <v>8.6573028994008823</v>
      </c>
      <c r="H32" s="17">
        <f t="shared" si="2"/>
        <v>0.14915045263679438</v>
      </c>
      <c r="O32" s="14">
        <v>42793</v>
      </c>
      <c r="P32">
        <f>O32-O31</f>
        <v>3727</v>
      </c>
      <c r="Q32" s="12">
        <f t="shared" ref="Q32:Q38" si="6">(O32-O31)/O31</f>
        <v>9.5402651922387754E-2</v>
      </c>
      <c r="R32" s="12">
        <f t="shared" ref="R32:R38" si="7">C32/O32</f>
        <v>0.13441450704554483</v>
      </c>
      <c r="S32" s="14">
        <v>453</v>
      </c>
      <c r="T32" s="10">
        <v>1603</v>
      </c>
      <c r="U32" s="10">
        <v>3696</v>
      </c>
      <c r="V32" s="14">
        <v>56</v>
      </c>
      <c r="W32">
        <f t="shared" ref="W32:W37" si="8">V32-V31</f>
        <v>8</v>
      </c>
      <c r="X32" s="12">
        <f t="shared" ref="X32:X37" si="9">(V32-V31)/V31</f>
        <v>0.16666666666666666</v>
      </c>
      <c r="AJ32" s="9">
        <v>25</v>
      </c>
      <c r="AK32" s="15">
        <f t="shared" si="1"/>
        <v>5676.9719870287545</v>
      </c>
    </row>
    <row r="33" spans="1:37">
      <c r="A33" s="8">
        <v>43921</v>
      </c>
      <c r="B33" s="9">
        <v>26</v>
      </c>
      <c r="C33" s="14">
        <v>6620</v>
      </c>
      <c r="D33">
        <f t="shared" si="4"/>
        <v>868</v>
      </c>
      <c r="E33" s="12">
        <f t="shared" si="5"/>
        <v>0.15090403337969402</v>
      </c>
      <c r="F33">
        <f>10.884*EXP(0.2539*B33)</f>
        <v>8011.9849705860479</v>
      </c>
      <c r="G33" s="17">
        <f t="shared" si="0"/>
        <v>8.7978506489310533</v>
      </c>
      <c r="H33" s="17">
        <f t="shared" si="2"/>
        <v>0.14054774953017102</v>
      </c>
      <c r="O33" s="14">
        <v>46935</v>
      </c>
      <c r="P33" s="10">
        <v>6629</v>
      </c>
      <c r="Q33" s="12">
        <f t="shared" si="6"/>
        <v>9.6791531325216743E-2</v>
      </c>
      <c r="R33" s="12">
        <f t="shared" si="7"/>
        <v>0.14104612762330884</v>
      </c>
      <c r="S33" s="14">
        <v>562</v>
      </c>
      <c r="T33" s="10">
        <v>1941</v>
      </c>
      <c r="U33" s="10">
        <v>4117</v>
      </c>
      <c r="V33" s="14">
        <v>89</v>
      </c>
      <c r="W33">
        <f t="shared" si="8"/>
        <v>33</v>
      </c>
      <c r="X33" s="12">
        <f t="shared" si="9"/>
        <v>0.5892857142857143</v>
      </c>
      <c r="AJ33" s="9">
        <v>26</v>
      </c>
      <c r="AK33" s="15">
        <f t="shared" si="1"/>
        <v>6751.3039872934623</v>
      </c>
    </row>
    <row r="34" spans="1:37">
      <c r="A34" s="8">
        <v>43922</v>
      </c>
      <c r="B34" s="14">
        <v>27</v>
      </c>
      <c r="C34" s="14">
        <v>7738</v>
      </c>
      <c r="D34">
        <f t="shared" si="4"/>
        <v>1118</v>
      </c>
      <c r="E34" s="12">
        <f t="shared" si="5"/>
        <v>0.16888217522658611</v>
      </c>
      <c r="F34">
        <f>11.086*EXP(0.2518*B34)</f>
        <v>9939.6098760450877</v>
      </c>
      <c r="G34" s="17">
        <f t="shared" si="0"/>
        <v>8.9538985352604588</v>
      </c>
      <c r="H34" s="17">
        <f t="shared" si="2"/>
        <v>0.15604788632940547</v>
      </c>
      <c r="O34" s="14">
        <v>51378</v>
      </c>
      <c r="P34" s="10">
        <v>7738</v>
      </c>
      <c r="Q34" s="12">
        <f t="shared" si="6"/>
        <v>9.4662831575583251E-2</v>
      </c>
      <c r="R34" s="12">
        <f t="shared" si="7"/>
        <v>0.15060921016777609</v>
      </c>
      <c r="S34" s="14">
        <v>682</v>
      </c>
      <c r="T34" s="10">
        <v>2340</v>
      </c>
      <c r="U34" s="10">
        <v>4716</v>
      </c>
      <c r="V34" s="14">
        <v>122</v>
      </c>
      <c r="W34">
        <f t="shared" si="8"/>
        <v>33</v>
      </c>
      <c r="X34" s="12">
        <f t="shared" si="9"/>
        <v>0.3707865168539326</v>
      </c>
      <c r="AJ34" s="14">
        <v>27</v>
      </c>
      <c r="AK34" s="15">
        <f t="shared" si="1"/>
        <v>7892.7209443952634</v>
      </c>
    </row>
    <row r="35" spans="1:37">
      <c r="A35" s="8">
        <v>43923</v>
      </c>
      <c r="B35" s="9">
        <v>28</v>
      </c>
      <c r="C35" s="14">
        <v>8966</v>
      </c>
      <c r="D35">
        <f t="shared" si="4"/>
        <v>1228</v>
      </c>
      <c r="E35" s="12">
        <f t="shared" si="5"/>
        <v>0.15869733781338846</v>
      </c>
      <c r="F35">
        <f>11.333*EXP(B35*0.2493)</f>
        <v>12186.923647798285</v>
      </c>
      <c r="G35" s="17">
        <f>LN(C35)</f>
        <v>9.1011949247153847</v>
      </c>
      <c r="H35" s="17">
        <f t="shared" si="2"/>
        <v>0.14729638945492596</v>
      </c>
      <c r="O35" s="14">
        <v>56608</v>
      </c>
      <c r="P35" s="10">
        <v>8966</v>
      </c>
      <c r="Q35" s="12">
        <f t="shared" si="6"/>
        <v>0.10179454241114874</v>
      </c>
      <c r="R35" s="12">
        <f t="shared" si="7"/>
        <v>0.15838750706613905</v>
      </c>
      <c r="S35" s="14">
        <v>813</v>
      </c>
      <c r="T35" s="10">
        <v>2684</v>
      </c>
      <c r="U35" s="10">
        <v>5469</v>
      </c>
      <c r="V35" s="14">
        <v>154</v>
      </c>
      <c r="W35">
        <f t="shared" si="8"/>
        <v>32</v>
      </c>
      <c r="X35" s="12">
        <f t="shared" si="9"/>
        <v>0.26229508196721313</v>
      </c>
      <c r="AJ35" s="9">
        <v>28</v>
      </c>
      <c r="AK35" s="15">
        <f t="shared" si="1"/>
        <v>9077.23803487244</v>
      </c>
    </row>
    <row r="36" spans="1:37">
      <c r="A36" s="8">
        <v>43924</v>
      </c>
      <c r="B36" s="14">
        <v>29</v>
      </c>
      <c r="C36" s="14">
        <v>10402</v>
      </c>
      <c r="D36">
        <f t="shared" si="4"/>
        <v>1436</v>
      </c>
      <c r="E36" s="12">
        <f t="shared" si="5"/>
        <v>0.16016060673656035</v>
      </c>
      <c r="F36">
        <f>11.614*EXP(B36*0.2467)</f>
        <v>14861.232668480092</v>
      </c>
      <c r="G36" s="17">
        <f>LN(C36)</f>
        <v>9.249753374333018</v>
      </c>
      <c r="H36" s="17">
        <f t="shared" si="2"/>
        <v>0.14855844961763331</v>
      </c>
      <c r="O36" s="14">
        <v>62962</v>
      </c>
      <c r="P36" s="10">
        <v>10402</v>
      </c>
      <c r="Q36" s="12">
        <f t="shared" si="6"/>
        <v>0.1122456189937818</v>
      </c>
      <c r="R36" s="12">
        <f t="shared" si="7"/>
        <v>0.16521076204694896</v>
      </c>
      <c r="S36" s="14">
        <v>966</v>
      </c>
      <c r="T36" s="10">
        <v>3083</v>
      </c>
      <c r="U36" s="10">
        <v>6373</v>
      </c>
      <c r="V36" s="14">
        <v>192</v>
      </c>
      <c r="W36">
        <f t="shared" si="8"/>
        <v>38</v>
      </c>
      <c r="X36" s="12">
        <f t="shared" si="9"/>
        <v>0.24675324675324675</v>
      </c>
      <c r="AJ36" s="14">
        <v>29</v>
      </c>
      <c r="AK36" s="15">
        <f t="shared" si="1"/>
        <v>10279.007866608812</v>
      </c>
    </row>
    <row r="37" spans="1:37">
      <c r="A37" s="8">
        <v>43925</v>
      </c>
      <c r="B37" s="14">
        <v>30</v>
      </c>
      <c r="C37" s="14">
        <v>11736</v>
      </c>
      <c r="D37">
        <f t="shared" si="4"/>
        <v>1334</v>
      </c>
      <c r="E37" s="12">
        <f t="shared" si="5"/>
        <v>0.12824456835223996</v>
      </c>
      <c r="F37">
        <f>11.947*EXP(B37*0.2438)</f>
        <v>17934.476500570487</v>
      </c>
      <c r="G37" s="17">
        <f>LN(C37)</f>
        <v>9.3704163198228176</v>
      </c>
      <c r="O37" s="14">
        <v>68800</v>
      </c>
      <c r="P37" s="10">
        <v>11736</v>
      </c>
      <c r="Q37" s="12">
        <f t="shared" si="6"/>
        <v>9.2722594580858297E-2</v>
      </c>
      <c r="R37" s="12">
        <f t="shared" si="7"/>
        <v>0.17058139534883721</v>
      </c>
      <c r="S37" s="14">
        <v>1068</v>
      </c>
      <c r="T37" s="10">
        <v>3378</v>
      </c>
      <c r="U37" s="10">
        <v>7290</v>
      </c>
      <c r="V37" s="14">
        <v>216</v>
      </c>
      <c r="W37">
        <f t="shared" si="8"/>
        <v>24</v>
      </c>
      <c r="X37" s="12">
        <f t="shared" si="9"/>
        <v>0.125</v>
      </c>
      <c r="AC37" s="21" t="s">
        <v>32</v>
      </c>
      <c r="AJ37" s="14">
        <v>30</v>
      </c>
      <c r="AK37" s="15">
        <f t="shared" si="1"/>
        <v>11472.524039647908</v>
      </c>
    </row>
    <row r="38" spans="1:37">
      <c r="A38" s="8">
        <v>43926</v>
      </c>
      <c r="B38" s="9">
        <v>31</v>
      </c>
      <c r="C38" s="14">
        <v>12500</v>
      </c>
      <c r="D38">
        <f t="shared" ref="D38" si="10">C38-C37</f>
        <v>764</v>
      </c>
      <c r="E38" s="12">
        <f t="shared" ref="E38" si="11">(C38-C37)/C37</f>
        <v>6.50988411724608E-2</v>
      </c>
      <c r="G38" s="17">
        <f>LN(C38)</f>
        <v>9.4334839232903924</v>
      </c>
      <c r="O38" s="14">
        <v>71937</v>
      </c>
      <c r="P38" s="10">
        <v>12500</v>
      </c>
      <c r="Q38" s="12">
        <f t="shared" si="6"/>
        <v>4.5595930232558139E-2</v>
      </c>
      <c r="R38" s="12">
        <f t="shared" si="7"/>
        <v>0.17376315387074801</v>
      </c>
      <c r="S38" s="14">
        <v>1145</v>
      </c>
      <c r="T38" s="10">
        <v>3675</v>
      </c>
      <c r="U38" s="10">
        <v>7680</v>
      </c>
      <c r="V38" s="14">
        <v>231</v>
      </c>
      <c r="W38">
        <f t="shared" ref="W38" si="12">V38-V37</f>
        <v>15</v>
      </c>
      <c r="X38" s="12">
        <f t="shared" ref="X38" si="13">(V38-V37)/V37</f>
        <v>6.9444444444444448E-2</v>
      </c>
      <c r="AJ38" s="9">
        <v>31</v>
      </c>
      <c r="AK38" s="15">
        <f t="shared" si="1"/>
        <v>12634.605000619365</v>
      </c>
    </row>
    <row r="39" spans="1:37">
      <c r="A39" s="8">
        <v>43927</v>
      </c>
      <c r="B39" s="9">
        <v>32</v>
      </c>
      <c r="AJ39" s="9">
        <v>32</v>
      </c>
      <c r="AK39" s="15">
        <f t="shared" si="1"/>
        <v>13745.868268949504</v>
      </c>
    </row>
    <row r="40" spans="1:37">
      <c r="A40" s="8">
        <v>43928</v>
      </c>
      <c r="B40" s="9">
        <v>33</v>
      </c>
      <c r="AB40" t="e">
        <f t="array" ref="AB40:AC46">LINEST(#REF!,#REF!,TRUE,TRUE)</f>
        <v>#REF!</v>
      </c>
      <c r="AC40" t="e">
        <v>#REF!</v>
      </c>
      <c r="AJ40" s="9">
        <v>33</v>
      </c>
      <c r="AK40" s="15">
        <f t="shared" si="1"/>
        <v>14791.55458691378</v>
      </c>
    </row>
    <row r="41" spans="1:37">
      <c r="A41" s="8">
        <v>43929</v>
      </c>
      <c r="B41" s="9">
        <v>34</v>
      </c>
      <c r="AB41" t="e">
        <v>#REF!</v>
      </c>
      <c r="AC41" t="e">
        <v>#REF!</v>
      </c>
      <c r="AJ41" s="9">
        <v>34</v>
      </c>
      <c r="AK41" s="15">
        <f t="shared" si="1"/>
        <v>15761.715659044236</v>
      </c>
    </row>
    <row r="42" spans="1:37">
      <c r="A42" s="8">
        <v>43930</v>
      </c>
      <c r="B42" s="9">
        <v>35</v>
      </c>
      <c r="AB42" t="e">
        <v>#REF!</v>
      </c>
      <c r="AC42" t="e">
        <v>#REF!</v>
      </c>
      <c r="AJ42" s="9">
        <v>35</v>
      </c>
      <c r="AK42" s="15">
        <f t="shared" si="1"/>
        <v>16650.891677274212</v>
      </c>
    </row>
    <row r="43" spans="1:37">
      <c r="A43" s="8">
        <v>43931</v>
      </c>
      <c r="B43" s="9">
        <v>36</v>
      </c>
      <c r="AB43" t="e">
        <v>#REF!</v>
      </c>
      <c r="AC43" t="e">
        <v>#REF!</v>
      </c>
      <c r="AJ43" s="9">
        <v>36</v>
      </c>
      <c r="AK43" s="15">
        <f t="shared" si="1"/>
        <v>17457.456851411382</v>
      </c>
    </row>
    <row r="44" spans="1:37">
      <c r="A44" s="8">
        <v>43932</v>
      </c>
      <c r="B44" s="14">
        <v>37</v>
      </c>
      <c r="AB44" t="e">
        <v>#REF!</v>
      </c>
      <c r="AC44" t="e">
        <v>#REF!</v>
      </c>
      <c r="AJ44" s="9">
        <v>37</v>
      </c>
      <c r="AK44" s="15">
        <f t="shared" si="1"/>
        <v>18182.809268537967</v>
      </c>
    </row>
    <row r="45" spans="1:37">
      <c r="A45" s="8">
        <v>43933</v>
      </c>
      <c r="B45" s="9">
        <v>38</v>
      </c>
      <c r="AB45" t="e">
        <v>#REF!</v>
      </c>
      <c r="AC45" t="e">
        <v>#REF!</v>
      </c>
      <c r="AJ45" s="9">
        <v>38</v>
      </c>
      <c r="AK45" s="15">
        <f t="shared" si="1"/>
        <v>18830.545787713862</v>
      </c>
    </row>
    <row r="46" spans="1:37">
      <c r="A46" s="8">
        <v>43934</v>
      </c>
      <c r="B46" s="14">
        <v>39</v>
      </c>
      <c r="AB46" t="e">
        <v>#REF!</v>
      </c>
      <c r="AC46" t="e">
        <v>#REF!</v>
      </c>
      <c r="AJ46" s="9">
        <v>39</v>
      </c>
      <c r="AK46" s="15">
        <f t="shared" si="1"/>
        <v>19405.714767507612</v>
      </c>
    </row>
    <row r="47" spans="1:37">
      <c r="A47" s="8">
        <v>43935</v>
      </c>
      <c r="B47" s="14">
        <v>40</v>
      </c>
      <c r="AJ47" s="9">
        <v>40</v>
      </c>
      <c r="AK47" s="15">
        <f t="shared" si="1"/>
        <v>19914.19460727512</v>
      </c>
    </row>
    <row r="48" spans="1:37">
      <c r="A48" s="8">
        <v>43936</v>
      </c>
      <c r="B48" s="9">
        <v>41</v>
      </c>
      <c r="AJ48" s="14">
        <v>41</v>
      </c>
      <c r="AK48" s="15">
        <f t="shared" si="1"/>
        <v>20362.212002953594</v>
      </c>
    </row>
    <row r="49" spans="1:37">
      <c r="A49" s="8">
        <v>43937</v>
      </c>
      <c r="B49" s="9">
        <v>42</v>
      </c>
      <c r="AJ49" s="9">
        <v>42</v>
      </c>
      <c r="AK49" s="15">
        <f t="shared" si="1"/>
        <v>20755.99205514303</v>
      </c>
    </row>
    <row r="50" spans="1:37">
      <c r="A50" s="8">
        <v>43938</v>
      </c>
      <c r="B50" s="9">
        <v>43</v>
      </c>
      <c r="AJ50" s="14">
        <v>43</v>
      </c>
      <c r="AK50" s="15">
        <f t="shared" si="1"/>
        <v>21101.521089692669</v>
      </c>
    </row>
    <row r="51" spans="1:37">
      <c r="A51" s="8">
        <v>43939</v>
      </c>
      <c r="B51" s="9">
        <v>44</v>
      </c>
      <c r="AJ51" s="14">
        <v>44</v>
      </c>
      <c r="AK51" s="15">
        <f t="shared" si="1"/>
        <v>21404.399219965246</v>
      </c>
    </row>
    <row r="52" spans="1:37">
      <c r="A52" s="8">
        <v>43940</v>
      </c>
      <c r="B52" s="9">
        <v>45</v>
      </c>
      <c r="AJ52" s="9">
        <v>45</v>
      </c>
      <c r="AK52" s="15">
        <f t="shared" si="1"/>
        <v>21669.760371777567</v>
      </c>
    </row>
    <row r="53" spans="1:37">
      <c r="A53" s="8">
        <v>43941</v>
      </c>
      <c r="B53" s="9">
        <v>46</v>
      </c>
      <c r="AJ53" s="9">
        <v>46</v>
      </c>
      <c r="AK53" s="15">
        <f t="shared" si="1"/>
        <v>21902.240458240936</v>
      </c>
    </row>
    <row r="54" spans="1:37">
      <c r="A54" s="8">
        <v>43942</v>
      </c>
      <c r="B54" s="14">
        <v>47</v>
      </c>
      <c r="AJ54" s="9">
        <v>47</v>
      </c>
      <c r="AK54" s="15">
        <f t="shared" si="1"/>
        <v>22105.978146189027</v>
      </c>
    </row>
    <row r="55" spans="1:37">
      <c r="A55" s="8">
        <v>43943</v>
      </c>
      <c r="B55" s="9">
        <v>48</v>
      </c>
      <c r="AJ55" s="9">
        <v>48</v>
      </c>
      <c r="AK55" s="15">
        <f t="shared" si="1"/>
        <v>22284.636343960359</v>
      </c>
    </row>
    <row r="56" spans="1:37">
      <c r="A56" s="8">
        <v>43944</v>
      </c>
      <c r="B56" s="14">
        <v>49</v>
      </c>
      <c r="AJ56" s="9">
        <v>49</v>
      </c>
      <c r="AK56" s="15">
        <f t="shared" si="1"/>
        <v>22441.435750387911</v>
      </c>
    </row>
    <row r="57" spans="1:37">
      <c r="A57" s="8">
        <v>43945</v>
      </c>
      <c r="B57" s="14">
        <v>50</v>
      </c>
      <c r="AJ57" s="9">
        <v>50</v>
      </c>
      <c r="AK57" s="15">
        <f t="shared" si="1"/>
        <v>22579.194399281969</v>
      </c>
    </row>
    <row r="58" spans="1:37">
      <c r="A58" s="8">
        <v>43946</v>
      </c>
      <c r="B58" s="9">
        <v>51</v>
      </c>
      <c r="AJ58" s="9">
        <v>51</v>
      </c>
      <c r="AK58" s="15">
        <f t="shared" si="1"/>
        <v>22700.369124158758</v>
      </c>
    </row>
    <row r="59" spans="1:37">
      <c r="A59" s="8">
        <v>43947</v>
      </c>
      <c r="B59" s="14">
        <v>52</v>
      </c>
      <c r="AJ59" s="9">
        <v>52</v>
      </c>
      <c r="AK59" s="15">
        <f t="shared" si="1"/>
        <v>22807.09633459738</v>
      </c>
    </row>
    <row r="60" spans="1:37">
      <c r="A60" s="8">
        <v>43948</v>
      </c>
      <c r="B60" s="9">
        <v>53</v>
      </c>
      <c r="AJ60" s="9">
        <v>53</v>
      </c>
      <c r="AK60" s="15">
        <f t="shared" si="1"/>
        <v>22901.23053979687</v>
      </c>
    </row>
    <row r="61" spans="1:37">
      <c r="A61" s="8">
        <v>43949</v>
      </c>
      <c r="B61" s="14">
        <v>54</v>
      </c>
      <c r="AJ61" s="9">
        <v>54</v>
      </c>
      <c r="AK61" s="15">
        <f t="shared" si="1"/>
        <v>22984.379774863322</v>
      </c>
    </row>
    <row r="62" spans="1:37">
      <c r="A62" s="8">
        <v>43950</v>
      </c>
      <c r="B62" s="14">
        <v>55</v>
      </c>
      <c r="AJ62" s="14">
        <v>55</v>
      </c>
      <c r="AK62" s="15">
        <f t="shared" si="1"/>
        <v>23057.937565498982</v>
      </c>
    </row>
    <row r="63" spans="1:37">
      <c r="A63" s="8">
        <v>43951</v>
      </c>
      <c r="B63" s="9">
        <v>56</v>
      </c>
      <c r="AJ63" s="9">
        <v>56</v>
      </c>
      <c r="AK63" s="15">
        <f t="shared" si="1"/>
        <v>23123.111374777964</v>
      </c>
    </row>
    <row r="64" spans="1:37">
      <c r="A64" s="8">
        <v>43952</v>
      </c>
      <c r="B64" s="14">
        <v>57</v>
      </c>
      <c r="AJ64" s="14">
        <v>57</v>
      </c>
      <c r="AK64" s="15">
        <f t="shared" si="1"/>
        <v>23180.947663388011</v>
      </c>
    </row>
    <row r="65" spans="1:37">
      <c r="A65" s="8">
        <v>43953</v>
      </c>
      <c r="B65" s="9">
        <v>58</v>
      </c>
      <c r="AJ65" s="14">
        <v>58</v>
      </c>
      <c r="AK65" s="15">
        <f t="shared" si="1"/>
        <v>23232.353800433939</v>
      </c>
    </row>
    <row r="66" spans="1:37">
      <c r="A66" s="8">
        <v>43954</v>
      </c>
      <c r="B66" s="14">
        <v>59</v>
      </c>
      <c r="AJ66" s="9">
        <v>59</v>
      </c>
      <c r="AK66" s="15">
        <f t="shared" si="1"/>
        <v>23278.117113255001</v>
      </c>
    </row>
    <row r="67" spans="1:37">
      <c r="A67" s="8">
        <v>43955</v>
      </c>
      <c r="B67" s="14">
        <v>60</v>
      </c>
      <c r="AJ67" s="9">
        <v>60</v>
      </c>
      <c r="AK67" s="15">
        <f t="shared" si="1"/>
        <v>23318.921381156797</v>
      </c>
    </row>
  </sheetData>
  <mergeCells count="5">
    <mergeCell ref="C1:J1"/>
    <mergeCell ref="K1:N1"/>
    <mergeCell ref="O1:Q1"/>
    <mergeCell ref="S1:U1"/>
    <mergeCell ref="V1:X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rocco</dc:creator>
  <cp:lastModifiedBy>rocco</cp:lastModifiedBy>
  <dcterms:created xsi:type="dcterms:W3CDTF">2020-03-23T00:22:35Z</dcterms:created>
  <dcterms:modified xsi:type="dcterms:W3CDTF">2020-04-05T23:52:17Z</dcterms:modified>
</cp:coreProperties>
</file>